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5\Протокол 15-25\"/>
    </mc:Choice>
  </mc:AlternateContent>
  <xr:revisionPtr revIDLastSave="0" documentId="13_ncr:1_{79120DEB-EAFA-4090-B5F7-5EFB5EE1C135}" xr6:coauthVersionLast="36" xr6:coauthVersionMax="36" xr10:uidLastSave="{00000000-0000-0000-0000-000000000000}"/>
  <bookViews>
    <workbookView xWindow="-30" yWindow="360" windowWidth="10365" windowHeight="10740" tabRatio="897" xr2:uid="{00000000-000D-0000-FFFF-FFFF00000000}"/>
  </bookViews>
  <sheets>
    <sheet name="Свод 2025 ТПОМС РБ" sheetId="31" r:id="rId1"/>
    <sheet name="Свод 2025 БП" sheetId="17" r:id="rId2"/>
    <sheet name=" СМП (11-25)" sheetId="36" r:id="rId3"/>
    <sheet name="ДС(15-25)" sheetId="34" r:id="rId4"/>
    <sheet name="КС" sheetId="22" r:id="rId5"/>
    <sheet name=" Профилактика Пр.15-25" sheetId="39" r:id="rId6"/>
    <sheet name="Диспан.набл.(КП) " sheetId="35" r:id="rId7"/>
    <sheet name="Центры здоровья Пр.11-25" sheetId="38" r:id="rId8"/>
    <sheet name="АПУ неотл.пом.(15-25)" sheetId="23" r:id="rId9"/>
    <sheet name="АПУ обращения 13-25 " sheetId="24" r:id="rId10"/>
    <sheet name="Объем средств по ПР" sheetId="47" r:id="rId11"/>
    <sheet name="Мед.реаб.(АПУ,ДС,КС) (13-25)" sheetId="29" r:id="rId12"/>
    <sheet name="ОДИ ПГГ(15-25) " sheetId="25" r:id="rId13"/>
    <sheet name="ФАП(15-25) " sheetId="27" r:id="rId14"/>
    <sheet name="Гемодиализ по видам МП(13-25) " sheetId="28" r:id="rId15"/>
    <sheet name="Гемодиализ услуги (пр.13-25)" sheetId="42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2">#REF!</definedName>
    <definedName name="__xlnm.Print_Area_2" localSheetId="8">#REF!</definedName>
    <definedName name="__xlnm.Print_Area_2" localSheetId="9">#REF!</definedName>
    <definedName name="__xlnm.Print_Area_2" localSheetId="14">#REF!</definedName>
    <definedName name="__xlnm.Print_Area_2" localSheetId="6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0">#REF!</definedName>
    <definedName name="__xlnm.Print_Area_2" localSheetId="12">#REF!</definedName>
    <definedName name="__xlnm.Print_Area_2" localSheetId="0">#REF!</definedName>
    <definedName name="__xlnm.Print_Area_2" localSheetId="13">#REF!</definedName>
    <definedName name="__xlnm.Print_Area_2" localSheetId="7">#REF!</definedName>
    <definedName name="__xlnm.Print_Area_2">#REF!</definedName>
    <definedName name="_xlnm._FilterDatabase" localSheetId="5" hidden="1">' Профилактика Пр.15-25'!$A$8:$C$8</definedName>
    <definedName name="_xlnm._FilterDatabase" localSheetId="2" hidden="1">' СМП (11-25)'!$A$11:$C$146</definedName>
    <definedName name="_xlnm._FilterDatabase" localSheetId="8" hidden="1">'АПУ неотл.пом.(15-25)'!$A$11:$C$146</definedName>
    <definedName name="_xlnm._FilterDatabase" localSheetId="9" hidden="1">'АПУ обращения 13-25 '!$A$11:$C$146</definedName>
    <definedName name="_xlnm._FilterDatabase" localSheetId="14" hidden="1">'Гемодиализ по видам МП(13-25) '!$A$11:$H$149</definedName>
    <definedName name="_xlnm._FilterDatabase" localSheetId="6" hidden="1">'Диспан.набл.(КП) '!$A$12:$V$12</definedName>
    <definedName name="_xlnm._FilterDatabase" localSheetId="3" hidden="1">'ДС(15-25)'!$A$7:$BJ$150</definedName>
    <definedName name="_xlnm._FilterDatabase" localSheetId="4" hidden="1">КС!$A$11:$BX$11</definedName>
    <definedName name="_xlnm._FilterDatabase" localSheetId="11" hidden="1">'Мед.реаб.(АПУ,ДС,КС) (13-25)'!$A$11:$H$151</definedName>
    <definedName name="_xlnm._FilterDatabase" localSheetId="10" hidden="1">'Объем средств по ПР'!$A$5:$C$5</definedName>
    <definedName name="_xlnm._FilterDatabase" localSheetId="12" hidden="1">'ОДИ ПГГ(15-25) '!$A$8:$N$8</definedName>
    <definedName name="_xlnm._FilterDatabase" localSheetId="1" hidden="1">'Свод 2025 БП'!$A$11:$C$146</definedName>
    <definedName name="_xlnm._FilterDatabase" localSheetId="0" hidden="1">'Свод 2025 ТПОМС РБ'!$A$15:$AJ$150</definedName>
    <definedName name="_xlnm._FilterDatabase" localSheetId="13" hidden="1">'ФАП(15-25) '!$A$11:$AO$149</definedName>
    <definedName name="_xlnm._FilterDatabase" localSheetId="7" hidden="1">'Центры здоровья Пр.11-25'!$A$11:$C$146</definedName>
    <definedName name="Kbcn" localSheetId="5">#REF!</definedName>
    <definedName name="Kbcn" localSheetId="2">#REF!</definedName>
    <definedName name="Kbcn" localSheetId="8">#REF!</definedName>
    <definedName name="Kbcn" localSheetId="9">#REF!</definedName>
    <definedName name="Kbcn" localSheetId="14">#REF!</definedName>
    <definedName name="Kbcn" localSheetId="6">#REF!</definedName>
    <definedName name="Kbcn" localSheetId="3">#REF!</definedName>
    <definedName name="Kbcn" localSheetId="4">#REF!</definedName>
    <definedName name="Kbcn" localSheetId="11">#REF!</definedName>
    <definedName name="Kbcn" localSheetId="10">#REF!</definedName>
    <definedName name="Kbcn" localSheetId="12">#REF!</definedName>
    <definedName name="Kbcn" localSheetId="0">#REF!</definedName>
    <definedName name="Kbcn" localSheetId="13">#REF!</definedName>
    <definedName name="Kbcn" localSheetId="7">#REF!</definedName>
    <definedName name="Kbcn">#REF!</definedName>
    <definedName name="Neot_17" localSheetId="5">#REF!</definedName>
    <definedName name="Neot_17" localSheetId="2">#REF!</definedName>
    <definedName name="Neot_17" localSheetId="8">#REF!</definedName>
    <definedName name="Neot_17" localSheetId="9">#REF!</definedName>
    <definedName name="Neot_17" localSheetId="14">#REF!</definedName>
    <definedName name="Neot_17" localSheetId="6">#REF!</definedName>
    <definedName name="Neot_17" localSheetId="3">#REF!</definedName>
    <definedName name="Neot_17" localSheetId="4">#REF!</definedName>
    <definedName name="Neot_17" localSheetId="11">#REF!</definedName>
    <definedName name="Neot_17" localSheetId="10">#REF!</definedName>
    <definedName name="Neot_17" localSheetId="12">#REF!</definedName>
    <definedName name="Neot_17" localSheetId="0">#REF!</definedName>
    <definedName name="Neot_17" localSheetId="13">#REF!</definedName>
    <definedName name="Neot_17" localSheetId="7">#REF!</definedName>
    <definedName name="Neot_17">#REF!</definedName>
    <definedName name="Pr" localSheetId="5">#REF!</definedName>
    <definedName name="Pr" localSheetId="2">#REF!</definedName>
    <definedName name="Pr" localSheetId="7">#REF!</definedName>
    <definedName name="Pr">#REF!</definedName>
    <definedName name="res2_range" localSheetId="5">#REF!</definedName>
    <definedName name="res2_range" localSheetId="2">#REF!</definedName>
    <definedName name="res2_range" localSheetId="8">#REF!</definedName>
    <definedName name="res2_range" localSheetId="9">#REF!</definedName>
    <definedName name="res2_range" localSheetId="14">#REF!</definedName>
    <definedName name="res2_range" localSheetId="6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0">#REF!</definedName>
    <definedName name="res2_range" localSheetId="12">#REF!</definedName>
    <definedName name="res2_range" localSheetId="0">#REF!</definedName>
    <definedName name="res2_range" localSheetId="13">#REF!</definedName>
    <definedName name="res2_range" localSheetId="7">#REF!</definedName>
    <definedName name="res2_range">#REF!</definedName>
    <definedName name="Tg_CZ" localSheetId="5">#REF!</definedName>
    <definedName name="Tg_CZ" localSheetId="2">#REF!</definedName>
    <definedName name="Tg_CZ" localSheetId="8">#REF!</definedName>
    <definedName name="Tg_CZ" localSheetId="9">#REF!</definedName>
    <definedName name="Tg_CZ" localSheetId="14">#REF!</definedName>
    <definedName name="Tg_CZ" localSheetId="6">#REF!</definedName>
    <definedName name="Tg_CZ" localSheetId="3">#REF!</definedName>
    <definedName name="Tg_CZ" localSheetId="4">#REF!</definedName>
    <definedName name="Tg_CZ" localSheetId="11">#REF!</definedName>
    <definedName name="Tg_CZ" localSheetId="10">#REF!</definedName>
    <definedName name="Tg_CZ" localSheetId="12">#REF!</definedName>
    <definedName name="Tg_CZ" localSheetId="0">#REF!</definedName>
    <definedName name="Tg_CZ" localSheetId="13">#REF!</definedName>
    <definedName name="Tg_CZ" localSheetId="7">#REF!</definedName>
    <definedName name="Tg_CZ">#REF!</definedName>
    <definedName name="Tg_Disp" localSheetId="5">#REF!</definedName>
    <definedName name="Tg_Disp" localSheetId="2">#REF!</definedName>
    <definedName name="Tg_Disp" localSheetId="8">#REF!</definedName>
    <definedName name="Tg_Disp" localSheetId="9">#REF!</definedName>
    <definedName name="Tg_Disp" localSheetId="14">#REF!</definedName>
    <definedName name="Tg_Disp" localSheetId="6">#REF!</definedName>
    <definedName name="Tg_Disp" localSheetId="3">#REF!</definedName>
    <definedName name="Tg_Disp" localSheetId="4">#REF!</definedName>
    <definedName name="Tg_Disp" localSheetId="11">#REF!</definedName>
    <definedName name="Tg_Disp" localSheetId="10">#REF!</definedName>
    <definedName name="Tg_Disp" localSheetId="12">#REF!</definedName>
    <definedName name="Tg_Disp" localSheetId="0">#REF!</definedName>
    <definedName name="Tg_Disp" localSheetId="13">#REF!</definedName>
    <definedName name="Tg_Disp" localSheetId="7">#REF!</definedName>
    <definedName name="Tg_Disp">#REF!</definedName>
    <definedName name="Tg_Fin" localSheetId="5">#REF!</definedName>
    <definedName name="Tg_Fin" localSheetId="2">#REF!</definedName>
    <definedName name="Tg_Fin" localSheetId="7">#REF!</definedName>
    <definedName name="Tg_Fin">#REF!</definedName>
    <definedName name="Tg_Geri" localSheetId="5">#REF!</definedName>
    <definedName name="Tg_Geri" localSheetId="2">#REF!</definedName>
    <definedName name="Tg_Geri" localSheetId="8">#REF!</definedName>
    <definedName name="Tg_Geri" localSheetId="9">#REF!</definedName>
    <definedName name="Tg_Geri" localSheetId="14">#REF!</definedName>
    <definedName name="Tg_Geri" localSheetId="6">#REF!</definedName>
    <definedName name="Tg_Geri" localSheetId="3">#REF!</definedName>
    <definedName name="Tg_Geri" localSheetId="4">#REF!</definedName>
    <definedName name="Tg_Geri" localSheetId="11">#REF!</definedName>
    <definedName name="Tg_Geri" localSheetId="10">#REF!</definedName>
    <definedName name="Tg_Geri" localSheetId="12">#REF!</definedName>
    <definedName name="Tg_Geri" localSheetId="0">#REF!</definedName>
    <definedName name="Tg_Geri" localSheetId="13">#REF!</definedName>
    <definedName name="Tg_Geri" localSheetId="7">#REF!</definedName>
    <definedName name="Tg_Geri">#REF!</definedName>
    <definedName name="Tg_Kons" localSheetId="5">#REF!</definedName>
    <definedName name="Tg_Kons" localSheetId="2">#REF!</definedName>
    <definedName name="Tg_Kons" localSheetId="8">#REF!</definedName>
    <definedName name="Tg_Kons" localSheetId="9">#REF!</definedName>
    <definedName name="Tg_Kons" localSheetId="14">#REF!</definedName>
    <definedName name="Tg_Kons" localSheetId="6">#REF!</definedName>
    <definedName name="Tg_Kons" localSheetId="3">#REF!</definedName>
    <definedName name="Tg_Kons" localSheetId="4">#REF!</definedName>
    <definedName name="Tg_Kons" localSheetId="11">#REF!</definedName>
    <definedName name="Tg_Kons" localSheetId="10">#REF!</definedName>
    <definedName name="Tg_Kons" localSheetId="12">#REF!</definedName>
    <definedName name="Tg_Kons" localSheetId="0">#REF!</definedName>
    <definedName name="Tg_Kons" localSheetId="13">#REF!</definedName>
    <definedName name="Tg_Kons" localSheetId="7">#REF!</definedName>
    <definedName name="Tg_Kons">#REF!</definedName>
    <definedName name="Tg_Med" localSheetId="5">#REF!</definedName>
    <definedName name="Tg_Med" localSheetId="2">#REF!</definedName>
    <definedName name="Tg_Med" localSheetId="8">#REF!</definedName>
    <definedName name="Tg_Med" localSheetId="9">#REF!</definedName>
    <definedName name="Tg_Med" localSheetId="14">#REF!</definedName>
    <definedName name="Tg_Med" localSheetId="6">#REF!</definedName>
    <definedName name="Tg_Med" localSheetId="3">#REF!</definedName>
    <definedName name="Tg_Med" localSheetId="4">#REF!</definedName>
    <definedName name="Tg_Med" localSheetId="11">#REF!</definedName>
    <definedName name="Tg_Med" localSheetId="10">#REF!</definedName>
    <definedName name="Tg_Med" localSheetId="12">#REF!</definedName>
    <definedName name="Tg_Med" localSheetId="0">#REF!</definedName>
    <definedName name="Tg_Med" localSheetId="13">#REF!</definedName>
    <definedName name="Tg_Med" localSheetId="7">#REF!</definedName>
    <definedName name="Tg_Med">#REF!</definedName>
    <definedName name="Tg_Neot" localSheetId="5">#REF!</definedName>
    <definedName name="Tg_Neot" localSheetId="2">#REF!</definedName>
    <definedName name="Tg_Neot" localSheetId="8">#REF!</definedName>
    <definedName name="Tg_Neot" localSheetId="9">#REF!</definedName>
    <definedName name="Tg_Neot" localSheetId="14">#REF!</definedName>
    <definedName name="Tg_Neot" localSheetId="6">#REF!</definedName>
    <definedName name="Tg_Neot" localSheetId="3">#REF!</definedName>
    <definedName name="Tg_Neot" localSheetId="4">#REF!</definedName>
    <definedName name="Tg_Neot" localSheetId="11">#REF!</definedName>
    <definedName name="Tg_Neot" localSheetId="10">#REF!</definedName>
    <definedName name="Tg_Neot" localSheetId="12">#REF!</definedName>
    <definedName name="Tg_Neot" localSheetId="0">#REF!</definedName>
    <definedName name="Tg_Neot" localSheetId="13">#REF!</definedName>
    <definedName name="Tg_Neot" localSheetId="7">#REF!</definedName>
    <definedName name="Tg_Neot">#REF!</definedName>
    <definedName name="Tg_Nepr" localSheetId="5">#REF!</definedName>
    <definedName name="Tg_Nepr" localSheetId="2">#REF!</definedName>
    <definedName name="Tg_Nepr" localSheetId="8">#REF!</definedName>
    <definedName name="Tg_Nepr" localSheetId="9">#REF!</definedName>
    <definedName name="Tg_Nepr" localSheetId="14">#REF!</definedName>
    <definedName name="Tg_Nepr" localSheetId="6">#REF!</definedName>
    <definedName name="Tg_Nepr" localSheetId="3">#REF!</definedName>
    <definedName name="Tg_Nepr" localSheetId="4">#REF!</definedName>
    <definedName name="Tg_Nepr" localSheetId="11">#REF!</definedName>
    <definedName name="Tg_Nepr" localSheetId="10">#REF!</definedName>
    <definedName name="Tg_Nepr" localSheetId="12">#REF!</definedName>
    <definedName name="Tg_Nepr" localSheetId="0">#REF!</definedName>
    <definedName name="Tg_Nepr" localSheetId="13">#REF!</definedName>
    <definedName name="Tg_Nepr" localSheetId="7">#REF!</definedName>
    <definedName name="Tg_Nepr">#REF!</definedName>
    <definedName name="Tg_Obr" localSheetId="5">#REF!</definedName>
    <definedName name="Tg_Obr" localSheetId="2">#REF!</definedName>
    <definedName name="Tg_Obr" localSheetId="8">#REF!</definedName>
    <definedName name="Tg_Obr" localSheetId="9">#REF!</definedName>
    <definedName name="Tg_Obr" localSheetId="14">#REF!</definedName>
    <definedName name="Tg_Obr" localSheetId="6">#REF!</definedName>
    <definedName name="Tg_Obr" localSheetId="3">#REF!</definedName>
    <definedName name="Tg_Obr" localSheetId="4">#REF!</definedName>
    <definedName name="Tg_Obr" localSheetId="11">#REF!</definedName>
    <definedName name="Tg_Obr" localSheetId="10">#REF!</definedName>
    <definedName name="Tg_Obr" localSheetId="12">#REF!</definedName>
    <definedName name="Tg_Obr" localSheetId="0">#REF!</definedName>
    <definedName name="Tg_Obr" localSheetId="13">#REF!</definedName>
    <definedName name="Tg_Obr" localSheetId="7">#REF!</definedName>
    <definedName name="Tg_Obr">#REF!</definedName>
    <definedName name="Tg_Reestr" localSheetId="5">#REF!</definedName>
    <definedName name="Tg_Reestr" localSheetId="2">#REF!</definedName>
    <definedName name="Tg_Reestr" localSheetId="8">#REF!</definedName>
    <definedName name="Tg_Reestr" localSheetId="9">#REF!</definedName>
    <definedName name="Tg_Reestr" localSheetId="14">#REF!</definedName>
    <definedName name="Tg_Reestr" localSheetId="6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0">#REF!</definedName>
    <definedName name="Tg_Reestr" localSheetId="12">#REF!</definedName>
    <definedName name="Tg_Reestr" localSheetId="0">#REF!</definedName>
    <definedName name="Tg_Reestr" localSheetId="13">#REF!</definedName>
    <definedName name="Tg_Reestr" localSheetId="7">#REF!</definedName>
    <definedName name="Tg_Reestr">#REF!</definedName>
    <definedName name="TgDs" localSheetId="5">#REF!</definedName>
    <definedName name="TgDs" localSheetId="2">#REF!</definedName>
    <definedName name="TgDs" localSheetId="7">#REF!</definedName>
    <definedName name="TgDs">#REF!</definedName>
    <definedName name="TgSMP" localSheetId="5">#REF!</definedName>
    <definedName name="TgSMP" localSheetId="2">#REF!</definedName>
    <definedName name="TgSMP" localSheetId="8">#REF!</definedName>
    <definedName name="TgSMP" localSheetId="9">#REF!</definedName>
    <definedName name="TgSMP" localSheetId="14">#REF!</definedName>
    <definedName name="TgSMP" localSheetId="6">#REF!</definedName>
    <definedName name="TgSMP" localSheetId="3">#REF!</definedName>
    <definedName name="TgSMP" localSheetId="4">#REF!</definedName>
    <definedName name="TgSMP" localSheetId="11">#REF!</definedName>
    <definedName name="TgSMP" localSheetId="10">#REF!</definedName>
    <definedName name="TgSMP" localSheetId="12">#REF!</definedName>
    <definedName name="TgSMP" localSheetId="0">#REF!</definedName>
    <definedName name="TgSMP" localSheetId="13">#REF!</definedName>
    <definedName name="TgSMP" localSheetId="7">#REF!</definedName>
    <definedName name="TgSMP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10">#REF!</definedName>
    <definedName name="апп" localSheetId="7">#REF!</definedName>
    <definedName name="апп">#REF!</definedName>
    <definedName name="_xlnm.Database" localSheetId="5">#REF!</definedName>
    <definedName name="_xlnm.Database" localSheetId="2">#REF!</definedName>
    <definedName name="_xlnm.Database" localSheetId="8">#REF!</definedName>
    <definedName name="_xlnm.Database" localSheetId="9">#REF!</definedName>
    <definedName name="_xlnm.Database" localSheetId="14">#REF!</definedName>
    <definedName name="_xlnm.Database" localSheetId="6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0">#REF!</definedName>
    <definedName name="_xlnm.Database" localSheetId="12">#REF!</definedName>
    <definedName name="_xlnm.Database" localSheetId="0">#REF!</definedName>
    <definedName name="_xlnm.Database" localSheetId="13">#REF!</definedName>
    <definedName name="_xlnm.Database" localSheetId="7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10">#REF!</definedName>
    <definedName name="Жен.конс." localSheetId="7">#REF!</definedName>
    <definedName name="Жен.конс.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Пр.15-25'!$3:$8</definedName>
    <definedName name="_xlnm.Print_Titles" localSheetId="2">' СМП (11-25)'!$4:$7</definedName>
    <definedName name="_xlnm.Print_Titles" localSheetId="8">'АПУ неотл.пом.(15-25)'!$4:$7</definedName>
    <definedName name="_xlnm.Print_Titles" localSheetId="9">'АПУ обращения 13-25 '!$4:$7</definedName>
    <definedName name="_xlnm.Print_Titles" localSheetId="14">'Гемодиализ по видам МП(13-25) '!$7:$7</definedName>
    <definedName name="_xlnm.Print_Titles" localSheetId="6">'Диспан.набл.(КП) '!#REF!</definedName>
    <definedName name="_xlnm.Print_Titles" localSheetId="3">'ДС(15-25)'!$6:$7</definedName>
    <definedName name="_xlnm.Print_Titles" localSheetId="4">КС!$4:$7</definedName>
    <definedName name="_xlnm.Print_Titles" localSheetId="11">'Мед.реаб.(АПУ,ДС,КС) (13-25)'!$4:$7</definedName>
    <definedName name="_xlnm.Print_Titles" localSheetId="10">'Объем средств по ПР'!$4:$5</definedName>
    <definedName name="_xlnm.Print_Titles" localSheetId="12">'ОДИ ПГГ(15-25) '!$4:$7</definedName>
    <definedName name="_xlnm.Print_Titles" localSheetId="1">'Свод 2025 БП'!$4:$7</definedName>
    <definedName name="_xlnm.Print_Titles" localSheetId="0">'Свод 2025 ТПОМС РБ'!$8:$11</definedName>
    <definedName name="_xlnm.Print_Titles" localSheetId="13">'ФАП(15-25) '!$4:$7</definedName>
    <definedName name="_xlnm.Print_Titles" localSheetId="7">'Центры здоровья Пр.11-25'!$4:$7</definedName>
    <definedName name="ЗД">[2]Данные!$BY$3:$DB$3</definedName>
    <definedName name="иные" localSheetId="5">#REF!</definedName>
    <definedName name="иные" localSheetId="2">#REF!</definedName>
    <definedName name="иные" localSheetId="7">#REF!</definedName>
    <definedName name="иные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7">#REF!</definedName>
    <definedName name="материальные_запасы_основные_средства">#REF!</definedName>
    <definedName name="мирир" localSheetId="5">#REF!</definedName>
    <definedName name="мирир" localSheetId="2">#REF!</definedName>
    <definedName name="мирир" localSheetId="10">#REF!</definedName>
    <definedName name="мирир" localSheetId="7">#REF!</definedName>
    <definedName name="мирир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7">'[4]по годам'!#REF!</definedName>
    <definedName name="МО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7">#REF!</definedName>
    <definedName name="оплата_труда">#REF!</definedName>
    <definedName name="ппорь" localSheetId="5">#REF!</definedName>
    <definedName name="ппорь" localSheetId="2">#REF!</definedName>
    <definedName name="ппорь" localSheetId="8">#REF!</definedName>
    <definedName name="ппорь" localSheetId="9">#REF!</definedName>
    <definedName name="ппорь" localSheetId="14">#REF!</definedName>
    <definedName name="ппорь" localSheetId="6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0">#REF!</definedName>
    <definedName name="ппорь" localSheetId="12">#REF!</definedName>
    <definedName name="ппорь" localSheetId="0">#REF!</definedName>
    <definedName name="ппорь" localSheetId="13">#REF!</definedName>
    <definedName name="ппорь" localSheetId="7">#REF!</definedName>
    <definedName name="ппорь">#REF!</definedName>
    <definedName name="Пр.2" localSheetId="5">#REF!</definedName>
    <definedName name="Пр.2" localSheetId="2">#REF!</definedName>
    <definedName name="Пр.2" localSheetId="7">#REF!</definedName>
    <definedName name="Пр.2">#REF!</definedName>
    <definedName name="пра" localSheetId="5">#REF!</definedName>
    <definedName name="пра" localSheetId="2">#REF!</definedName>
    <definedName name="пра" localSheetId="7">#REF!</definedName>
    <definedName name="пра">#REF!</definedName>
    <definedName name="пэт" localSheetId="5">#REF!</definedName>
    <definedName name="пэт" localSheetId="2">#REF!</definedName>
    <definedName name="пэт" localSheetId="7">#REF!</definedName>
    <definedName name="пэт">#REF!</definedName>
    <definedName name="рд" localSheetId="5">#REF!</definedName>
    <definedName name="рд" localSheetId="2">#REF!</definedName>
    <definedName name="рд" localSheetId="7">#REF!</definedName>
    <definedName name="рд">#REF!</definedName>
    <definedName name="РОБЬ" localSheetId="5">#REF!</definedName>
    <definedName name="РОБЬ" localSheetId="2">#REF!</definedName>
    <definedName name="РОБЬ" localSheetId="7">#REF!</definedName>
    <definedName name="РОБЬ">#REF!</definedName>
    <definedName name="смп" localSheetId="5">#REF!</definedName>
    <definedName name="смп" localSheetId="2">#REF!</definedName>
    <definedName name="смп" localSheetId="8">#REF!</definedName>
    <definedName name="смп" localSheetId="9">#REF!</definedName>
    <definedName name="смп" localSheetId="14">#REF!</definedName>
    <definedName name="смп" localSheetId="6">#REF!</definedName>
    <definedName name="смп" localSheetId="3">#REF!</definedName>
    <definedName name="смп" localSheetId="4">#REF!</definedName>
    <definedName name="смп" localSheetId="11">#REF!</definedName>
    <definedName name="смп" localSheetId="10">#REF!</definedName>
    <definedName name="смп" localSheetId="12">#REF!</definedName>
    <definedName name="смп" localSheetId="0">#REF!</definedName>
    <definedName name="смп" localSheetId="13">#REF!</definedName>
    <definedName name="смп" localSheetId="7">#REF!</definedName>
    <definedName name="смп">#REF!</definedName>
    <definedName name="Список" localSheetId="5">#REF!</definedName>
    <definedName name="Список" localSheetId="2">#REF!</definedName>
    <definedName name="Список" localSheetId="7">#REF!</definedName>
    <definedName name="Список">#REF!</definedName>
    <definedName name="стер" localSheetId="5">#REF!</definedName>
    <definedName name="стер" localSheetId="2">#REF!</definedName>
    <definedName name="стер" localSheetId="7">#REF!</definedName>
    <definedName name="стер">#REF!</definedName>
    <definedName name="ттттт" localSheetId="5">#REF!</definedName>
    <definedName name="ттттт" localSheetId="2">#REF!</definedName>
    <definedName name="ттттт" localSheetId="7">#REF!</definedName>
    <definedName name="ттттт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8">#REF!</definedName>
    <definedName name="ЭКО" localSheetId="9">#REF!</definedName>
    <definedName name="ЭКО" localSheetId="14">#REF!</definedName>
    <definedName name="ЭКО" localSheetId="6">#REF!</definedName>
    <definedName name="ЭКО" localSheetId="3">#REF!</definedName>
    <definedName name="ЭКО" localSheetId="4">#REF!</definedName>
    <definedName name="ЭКО" localSheetId="11">#REF!</definedName>
    <definedName name="ЭКО" localSheetId="10">#REF!</definedName>
    <definedName name="ЭКО" localSheetId="12">#REF!</definedName>
    <definedName name="ЭКО" localSheetId="0">#REF!</definedName>
    <definedName name="ЭКО" localSheetId="13">#REF!</definedName>
    <definedName name="ЭКО" localSheetId="7">#REF!</definedName>
    <definedName name="ЭКО">#REF!</definedName>
  </definedNames>
  <calcPr calcId="191029"/>
</workbook>
</file>

<file path=xl/calcChain.xml><?xml version="1.0" encoding="utf-8"?>
<calcChain xmlns="http://schemas.openxmlformats.org/spreadsheetml/2006/main">
  <c r="E8" i="17" l="1"/>
  <c r="G8" i="17"/>
  <c r="H8" i="17"/>
  <c r="I8" i="17"/>
  <c r="J8" i="17"/>
  <c r="K8" i="17"/>
  <c r="M8" i="17"/>
  <c r="N8" i="17"/>
  <c r="O8" i="17"/>
  <c r="P8" i="17"/>
  <c r="Q8" i="17"/>
  <c r="G12" i="31"/>
  <c r="L12" i="31"/>
  <c r="D8" i="23"/>
  <c r="D8" i="38"/>
  <c r="E8" i="34"/>
  <c r="F8" i="34"/>
  <c r="G8" i="34"/>
  <c r="H8" i="34"/>
  <c r="I8" i="34"/>
  <c r="J8" i="34"/>
  <c r="K8" i="34"/>
  <c r="D8" i="34"/>
  <c r="E8" i="28"/>
  <c r="F8" i="28"/>
  <c r="G8" i="28"/>
  <c r="D8" i="28"/>
  <c r="D8" i="27"/>
  <c r="E8" i="29"/>
  <c r="F8" i="29"/>
  <c r="G8" i="29"/>
  <c r="D8" i="29"/>
  <c r="E7" i="47"/>
  <c r="F7" i="47"/>
  <c r="D7" i="47"/>
  <c r="E8" i="24"/>
  <c r="F8" i="24"/>
  <c r="G8" i="24"/>
  <c r="H8" i="24"/>
  <c r="I8" i="24"/>
  <c r="J8" i="24"/>
  <c r="K8" i="24"/>
  <c r="L8" i="24"/>
  <c r="D8" i="24"/>
  <c r="E8" i="36" l="1"/>
  <c r="F8" i="36"/>
  <c r="G8" i="36"/>
  <c r="D8" i="36"/>
  <c r="D155" i="31"/>
  <c r="D10" i="27" l="1"/>
  <c r="D10" i="25" l="1"/>
  <c r="D150" i="47" l="1"/>
  <c r="N151" i="17" s="1"/>
  <c r="D149" i="47"/>
  <c r="N150" i="17" s="1"/>
  <c r="D148" i="47"/>
  <c r="N149" i="17" s="1"/>
  <c r="D147" i="47"/>
  <c r="N148" i="17" s="1"/>
  <c r="D146" i="47"/>
  <c r="N147" i="17" s="1"/>
  <c r="D145" i="47"/>
  <c r="N146" i="17" s="1"/>
  <c r="D144" i="47"/>
  <c r="N145" i="17" s="1"/>
  <c r="D143" i="47"/>
  <c r="N144" i="17" s="1"/>
  <c r="D142" i="47"/>
  <c r="N143" i="17" s="1"/>
  <c r="D141" i="47"/>
  <c r="N142" i="17" s="1"/>
  <c r="D140" i="47"/>
  <c r="N141" i="17" s="1"/>
  <c r="D139" i="47"/>
  <c r="N140" i="17" s="1"/>
  <c r="D138" i="47"/>
  <c r="N139" i="17" s="1"/>
  <c r="D137" i="47"/>
  <c r="N138" i="17" s="1"/>
  <c r="D136" i="47"/>
  <c r="N137" i="17" s="1"/>
  <c r="D135" i="47"/>
  <c r="N136" i="17" s="1"/>
  <c r="D134" i="47"/>
  <c r="N135" i="17" s="1"/>
  <c r="D133" i="47"/>
  <c r="N134" i="17" s="1"/>
  <c r="D132" i="47"/>
  <c r="D131" i="47"/>
  <c r="N132" i="17" s="1"/>
  <c r="D130" i="47"/>
  <c r="N131" i="17" s="1"/>
  <c r="D129" i="47"/>
  <c r="N130" i="17" s="1"/>
  <c r="D128" i="47"/>
  <c r="N129" i="17" s="1"/>
  <c r="D127" i="47"/>
  <c r="N128" i="17" s="1"/>
  <c r="D126" i="47"/>
  <c r="D125" i="47"/>
  <c r="N126" i="17" s="1"/>
  <c r="D124" i="47"/>
  <c r="D123" i="47"/>
  <c r="N124" i="17" s="1"/>
  <c r="D122" i="47"/>
  <c r="N123" i="17" s="1"/>
  <c r="D121" i="47"/>
  <c r="N122" i="17" s="1"/>
  <c r="D120" i="47"/>
  <c r="N121" i="17" s="1"/>
  <c r="D119" i="47"/>
  <c r="N120" i="17" s="1"/>
  <c r="D118" i="47"/>
  <c r="N119" i="17" s="1"/>
  <c r="D117" i="47"/>
  <c r="N118" i="17" s="1"/>
  <c r="D116" i="47"/>
  <c r="N117" i="17" s="1"/>
  <c r="D115" i="47"/>
  <c r="N116" i="17" s="1"/>
  <c r="D114" i="47"/>
  <c r="N115" i="17" s="1"/>
  <c r="D113" i="47"/>
  <c r="N114" i="17" s="1"/>
  <c r="D112" i="47"/>
  <c r="N113" i="17" s="1"/>
  <c r="D111" i="47"/>
  <c r="N112" i="17" s="1"/>
  <c r="D110" i="47"/>
  <c r="N111" i="17" s="1"/>
  <c r="D109" i="47"/>
  <c r="N110" i="17" s="1"/>
  <c r="D108" i="47"/>
  <c r="N109" i="17" s="1"/>
  <c r="D107" i="47"/>
  <c r="N108" i="17" s="1"/>
  <c r="D106" i="47"/>
  <c r="D105" i="47"/>
  <c r="N106" i="17" s="1"/>
  <c r="D104" i="47"/>
  <c r="N105" i="17" s="1"/>
  <c r="D103" i="47"/>
  <c r="N104" i="17" s="1"/>
  <c r="D102" i="47"/>
  <c r="N103" i="17" s="1"/>
  <c r="D101" i="47"/>
  <c r="N102" i="17" s="1"/>
  <c r="D100" i="47"/>
  <c r="N101" i="17" s="1"/>
  <c r="D99" i="47"/>
  <c r="N100" i="17" s="1"/>
  <c r="D98" i="47"/>
  <c r="N99" i="17" s="1"/>
  <c r="D97" i="47"/>
  <c r="N98" i="17" s="1"/>
  <c r="D96" i="47"/>
  <c r="N97" i="17" s="1"/>
  <c r="D95" i="47"/>
  <c r="N96" i="17" s="1"/>
  <c r="D94" i="47"/>
  <c r="N95" i="17" s="1"/>
  <c r="D93" i="47"/>
  <c r="N94" i="17" s="1"/>
  <c r="D92" i="47"/>
  <c r="D91" i="47"/>
  <c r="N92" i="17" s="1"/>
  <c r="D90" i="47"/>
  <c r="D89" i="47"/>
  <c r="N90" i="17" s="1"/>
  <c r="D88" i="47"/>
  <c r="N89" i="17" s="1"/>
  <c r="D87" i="47"/>
  <c r="N88" i="17" s="1"/>
  <c r="D86" i="47"/>
  <c r="N87" i="17" s="1"/>
  <c r="D85" i="47"/>
  <c r="N86" i="17" s="1"/>
  <c r="D84" i="47"/>
  <c r="N85" i="17" s="1"/>
  <c r="D83" i="47"/>
  <c r="D82" i="47"/>
  <c r="N83" i="17" s="1"/>
  <c r="D81" i="47"/>
  <c r="N82" i="17" s="1"/>
  <c r="D80" i="47"/>
  <c r="N81" i="17" s="1"/>
  <c r="D79" i="47"/>
  <c r="N80" i="17" s="1"/>
  <c r="D78" i="47"/>
  <c r="N79" i="17" s="1"/>
  <c r="D77" i="47"/>
  <c r="N78" i="17" s="1"/>
  <c r="D76" i="47"/>
  <c r="N77" i="17" s="1"/>
  <c r="D75" i="47"/>
  <c r="N76" i="17" s="1"/>
  <c r="D74" i="47"/>
  <c r="N75" i="17" s="1"/>
  <c r="D73" i="47"/>
  <c r="N74" i="17" s="1"/>
  <c r="D72" i="47"/>
  <c r="N73" i="17" s="1"/>
  <c r="D71" i="47"/>
  <c r="N72" i="17" s="1"/>
  <c r="D70" i="47"/>
  <c r="N71" i="17" s="1"/>
  <c r="D69" i="47"/>
  <c r="N70" i="17" s="1"/>
  <c r="D68" i="47"/>
  <c r="N69" i="17" s="1"/>
  <c r="D67" i="47"/>
  <c r="N68" i="17" s="1"/>
  <c r="D66" i="47"/>
  <c r="N67" i="17" s="1"/>
  <c r="D65" i="47"/>
  <c r="N66" i="17" s="1"/>
  <c r="D64" i="47"/>
  <c r="N65" i="17" s="1"/>
  <c r="D63" i="47"/>
  <c r="N64" i="17" s="1"/>
  <c r="D62" i="47"/>
  <c r="N63" i="17" s="1"/>
  <c r="D61" i="47"/>
  <c r="N62" i="17" s="1"/>
  <c r="D60" i="47"/>
  <c r="D59" i="47"/>
  <c r="N60" i="17" s="1"/>
  <c r="D58" i="47"/>
  <c r="N59" i="17" s="1"/>
  <c r="D57" i="47"/>
  <c r="N58" i="17" s="1"/>
  <c r="D56" i="47"/>
  <c r="N57" i="17" s="1"/>
  <c r="D55" i="47"/>
  <c r="N56" i="17" s="1"/>
  <c r="D54" i="47"/>
  <c r="N55" i="17" s="1"/>
  <c r="D53" i="47"/>
  <c r="N54" i="17" s="1"/>
  <c r="D52" i="47"/>
  <c r="N53" i="17" s="1"/>
  <c r="D51" i="47"/>
  <c r="N52" i="17" s="1"/>
  <c r="D50" i="47"/>
  <c r="N51" i="17" s="1"/>
  <c r="D49" i="47"/>
  <c r="N50" i="17" s="1"/>
  <c r="D48" i="47"/>
  <c r="N49" i="17" s="1"/>
  <c r="D47" i="47"/>
  <c r="N48" i="17" s="1"/>
  <c r="D46" i="47"/>
  <c r="N47" i="17" s="1"/>
  <c r="D45" i="47"/>
  <c r="N46" i="17" s="1"/>
  <c r="D44" i="47"/>
  <c r="N45" i="17" s="1"/>
  <c r="D43" i="47"/>
  <c r="N44" i="17" s="1"/>
  <c r="D42" i="47"/>
  <c r="N43" i="17" s="1"/>
  <c r="D41" i="47"/>
  <c r="N42" i="17" s="1"/>
  <c r="D40" i="47"/>
  <c r="N41" i="17" s="1"/>
  <c r="D39" i="47"/>
  <c r="N40" i="17" s="1"/>
  <c r="D38" i="47"/>
  <c r="D37" i="47"/>
  <c r="N38" i="17" s="1"/>
  <c r="D36" i="47"/>
  <c r="N37" i="17" s="1"/>
  <c r="D35" i="47"/>
  <c r="D34" i="47"/>
  <c r="N35" i="17" s="1"/>
  <c r="D33" i="47"/>
  <c r="N34" i="17" s="1"/>
  <c r="D32" i="47"/>
  <c r="N33" i="17" s="1"/>
  <c r="D31" i="47"/>
  <c r="N32" i="17" s="1"/>
  <c r="D30" i="47"/>
  <c r="N31" i="17" s="1"/>
  <c r="D29" i="47"/>
  <c r="N30" i="17" s="1"/>
  <c r="D28" i="47"/>
  <c r="N29" i="17" s="1"/>
  <c r="D27" i="47"/>
  <c r="N28" i="17" s="1"/>
  <c r="D26" i="47"/>
  <c r="N27" i="17" s="1"/>
  <c r="D25" i="47"/>
  <c r="N26" i="17" s="1"/>
  <c r="D24" i="47"/>
  <c r="N25" i="17" s="1"/>
  <c r="D23" i="47"/>
  <c r="N24" i="17" s="1"/>
  <c r="D22" i="47"/>
  <c r="N23" i="17" s="1"/>
  <c r="D21" i="47"/>
  <c r="N22" i="17" s="1"/>
  <c r="D20" i="47"/>
  <c r="N21" i="17" s="1"/>
  <c r="D19" i="47"/>
  <c r="N20" i="17" s="1"/>
  <c r="D18" i="47"/>
  <c r="N19" i="17" s="1"/>
  <c r="D17" i="47"/>
  <c r="N18" i="17" s="1"/>
  <c r="D16" i="47"/>
  <c r="N17" i="17" s="1"/>
  <c r="D15" i="47"/>
  <c r="N16" i="17" s="1"/>
  <c r="D14" i="47"/>
  <c r="N15" i="17" s="1"/>
  <c r="D13" i="47"/>
  <c r="N14" i="17" s="1"/>
  <c r="D12" i="47"/>
  <c r="N13" i="17" s="1"/>
  <c r="D9" i="47"/>
  <c r="N10" i="17" s="1"/>
  <c r="D8" i="47"/>
  <c r="N9" i="17" s="1"/>
  <c r="N133" i="17"/>
  <c r="N127" i="17"/>
  <c r="N125" i="17"/>
  <c r="N107" i="17"/>
  <c r="N93" i="17"/>
  <c r="N91" i="17"/>
  <c r="N84" i="17"/>
  <c r="N61" i="17"/>
  <c r="N39" i="17"/>
  <c r="N36" i="17"/>
  <c r="D11" i="47"/>
  <c r="N12" i="17" s="1"/>
  <c r="F10" i="47"/>
  <c r="E10" i="47"/>
  <c r="D10" i="47" l="1"/>
  <c r="I10" i="24" l="1"/>
  <c r="T140" i="35" l="1"/>
  <c r="P140" i="35"/>
  <c r="L140" i="35"/>
  <c r="H140" i="35"/>
  <c r="E140" i="35"/>
  <c r="D140" i="35" s="1"/>
  <c r="T139" i="35"/>
  <c r="P139" i="35"/>
  <c r="L139" i="35"/>
  <c r="H139" i="35"/>
  <c r="E139" i="35"/>
  <c r="D139" i="35" s="1"/>
  <c r="H131" i="35"/>
  <c r="G131" i="35"/>
  <c r="E131" i="35"/>
  <c r="T111" i="35"/>
  <c r="P111" i="35"/>
  <c r="L111" i="35"/>
  <c r="H111" i="35"/>
  <c r="G111" i="35"/>
  <c r="E111" i="35"/>
  <c r="T110" i="35"/>
  <c r="P110" i="35"/>
  <c r="L110" i="35"/>
  <c r="H110" i="35"/>
  <c r="E110" i="35"/>
  <c r="D110" i="35" s="1"/>
  <c r="T109" i="35"/>
  <c r="P109" i="35"/>
  <c r="L109" i="35"/>
  <c r="G109" i="35"/>
  <c r="E109" i="35"/>
  <c r="T108" i="35"/>
  <c r="P108" i="35"/>
  <c r="L108" i="35"/>
  <c r="H108" i="35"/>
  <c r="G108" i="35"/>
  <c r="E108" i="35"/>
  <c r="T107" i="35"/>
  <c r="P107" i="35"/>
  <c r="L107" i="35"/>
  <c r="H107" i="35"/>
  <c r="E107" i="35"/>
  <c r="D107" i="35" s="1"/>
  <c r="T106" i="35"/>
  <c r="P106" i="35"/>
  <c r="L106" i="35"/>
  <c r="H106" i="35"/>
  <c r="G106" i="35"/>
  <c r="E106" i="35"/>
  <c r="T105" i="35"/>
  <c r="P105" i="35"/>
  <c r="L105" i="35"/>
  <c r="H105" i="35"/>
  <c r="E105" i="35"/>
  <c r="D105" i="35" s="1"/>
  <c r="T104" i="35"/>
  <c r="P104" i="35"/>
  <c r="L104" i="35"/>
  <c r="H104" i="35"/>
  <c r="G104" i="35"/>
  <c r="E104" i="35"/>
  <c r="T103" i="35"/>
  <c r="P103" i="35"/>
  <c r="L103" i="35"/>
  <c r="H103" i="35"/>
  <c r="E103" i="35"/>
  <c r="D103" i="35" s="1"/>
  <c r="T102" i="35"/>
  <c r="P102" i="35"/>
  <c r="L102" i="35"/>
  <c r="H102" i="35"/>
  <c r="E102" i="35"/>
  <c r="D102" i="35" s="1"/>
  <c r="T101" i="35"/>
  <c r="P101" i="35"/>
  <c r="L101" i="35"/>
  <c r="H101" i="35"/>
  <c r="G101" i="35"/>
  <c r="E101" i="35"/>
  <c r="T100" i="35"/>
  <c r="P100" i="35"/>
  <c r="L100" i="35"/>
  <c r="H100" i="35"/>
  <c r="E100" i="35"/>
  <c r="D100" i="35" s="1"/>
  <c r="T99" i="35"/>
  <c r="P99" i="35"/>
  <c r="L99" i="35"/>
  <c r="H99" i="35"/>
  <c r="E99" i="35"/>
  <c r="D99" i="35" s="1"/>
  <c r="T98" i="35"/>
  <c r="P98" i="35"/>
  <c r="L98" i="35"/>
  <c r="H98" i="35"/>
  <c r="E98" i="35"/>
  <c r="D98" i="35" s="1"/>
  <c r="P94" i="35"/>
  <c r="L94" i="35"/>
  <c r="J94" i="35"/>
  <c r="H94" i="35" s="1"/>
  <c r="P93" i="35"/>
  <c r="L93" i="35"/>
  <c r="I93" i="35"/>
  <c r="I12" i="35" s="1"/>
  <c r="I9" i="35" s="1"/>
  <c r="T90" i="35"/>
  <c r="P90" i="35"/>
  <c r="L90" i="35"/>
  <c r="H90" i="35"/>
  <c r="G90" i="35"/>
  <c r="E90" i="35"/>
  <c r="T89" i="35"/>
  <c r="G89" i="35"/>
  <c r="D89" i="35" s="1"/>
  <c r="T88" i="35"/>
  <c r="P88" i="35"/>
  <c r="L88" i="35"/>
  <c r="H88" i="35"/>
  <c r="E88" i="35"/>
  <c r="D88" i="35" s="1"/>
  <c r="T87" i="35"/>
  <c r="R87" i="35"/>
  <c r="P87" i="35" s="1"/>
  <c r="N87" i="35"/>
  <c r="L87" i="35" s="1"/>
  <c r="H87" i="35"/>
  <c r="T86" i="35"/>
  <c r="P86" i="35"/>
  <c r="L86" i="35"/>
  <c r="H86" i="35"/>
  <c r="E86" i="35"/>
  <c r="D86" i="35" s="1"/>
  <c r="T85" i="35"/>
  <c r="P85" i="35"/>
  <c r="L85" i="35"/>
  <c r="H85" i="35"/>
  <c r="E85" i="35"/>
  <c r="D85" i="35" s="1"/>
  <c r="T84" i="35"/>
  <c r="P84" i="35"/>
  <c r="L84" i="35"/>
  <c r="H84" i="35"/>
  <c r="G84" i="35"/>
  <c r="E84" i="35"/>
  <c r="T76" i="35"/>
  <c r="P76" i="35"/>
  <c r="L76" i="35"/>
  <c r="H76" i="35"/>
  <c r="E76" i="35"/>
  <c r="D76" i="35" s="1"/>
  <c r="T75" i="35"/>
  <c r="P75" i="35"/>
  <c r="L75" i="35"/>
  <c r="H75" i="35"/>
  <c r="E75" i="35"/>
  <c r="D75" i="35" s="1"/>
  <c r="T74" i="35"/>
  <c r="P74" i="35"/>
  <c r="L74" i="35"/>
  <c r="H74" i="35"/>
  <c r="E74" i="35"/>
  <c r="D74" i="35" s="1"/>
  <c r="T71" i="35"/>
  <c r="G71" i="35"/>
  <c r="D71" i="35" s="1"/>
  <c r="T70" i="35"/>
  <c r="P70" i="35"/>
  <c r="L70" i="35"/>
  <c r="G70" i="35"/>
  <c r="D70" i="35" s="1"/>
  <c r="T69" i="35"/>
  <c r="G69" i="35"/>
  <c r="D69" i="35" s="1"/>
  <c r="T68" i="35"/>
  <c r="G68" i="35"/>
  <c r="D68" i="35" s="1"/>
  <c r="T67" i="35"/>
  <c r="G67" i="35"/>
  <c r="D67" i="35" s="1"/>
  <c r="T64" i="35"/>
  <c r="P64" i="35"/>
  <c r="L64" i="35"/>
  <c r="H64" i="35"/>
  <c r="G64" i="35"/>
  <c r="E64" i="35"/>
  <c r="T63" i="35"/>
  <c r="P63" i="35"/>
  <c r="L63" i="35"/>
  <c r="H63" i="35"/>
  <c r="G63" i="35"/>
  <c r="E63" i="35"/>
  <c r="T62" i="35"/>
  <c r="P62" i="35"/>
  <c r="L62" i="35"/>
  <c r="H62" i="35"/>
  <c r="G62" i="35"/>
  <c r="E62" i="35"/>
  <c r="T61" i="35"/>
  <c r="P61" i="35"/>
  <c r="L61" i="35"/>
  <c r="H61" i="35"/>
  <c r="G61" i="35"/>
  <c r="E61" i="35"/>
  <c r="U60" i="35"/>
  <c r="U12" i="35" s="1"/>
  <c r="U9" i="35" s="1"/>
  <c r="P60" i="35"/>
  <c r="N60" i="35"/>
  <c r="L60" i="35" s="1"/>
  <c r="H60" i="35"/>
  <c r="G60" i="35"/>
  <c r="T59" i="35"/>
  <c r="P59" i="35"/>
  <c r="L59" i="35"/>
  <c r="H59" i="35"/>
  <c r="G59" i="35"/>
  <c r="E59" i="35"/>
  <c r="T58" i="35"/>
  <c r="P58" i="35"/>
  <c r="L58" i="35"/>
  <c r="H58" i="35"/>
  <c r="G58" i="35"/>
  <c r="E58" i="35"/>
  <c r="T57" i="35"/>
  <c r="P57" i="35"/>
  <c r="L57" i="35"/>
  <c r="H57" i="35"/>
  <c r="G57" i="35"/>
  <c r="E57" i="35"/>
  <c r="T56" i="35"/>
  <c r="P56" i="35"/>
  <c r="L56" i="35"/>
  <c r="J56" i="35"/>
  <c r="E56" i="35" s="1"/>
  <c r="G56" i="35"/>
  <c r="T55" i="35"/>
  <c r="P55" i="35"/>
  <c r="L55" i="35"/>
  <c r="H55" i="35"/>
  <c r="G55" i="35"/>
  <c r="E55" i="35"/>
  <c r="T54" i="35"/>
  <c r="P54" i="35"/>
  <c r="L54" i="35"/>
  <c r="H54" i="35"/>
  <c r="G54" i="35"/>
  <c r="E54" i="35"/>
  <c r="T53" i="35"/>
  <c r="P53" i="35"/>
  <c r="L53" i="35"/>
  <c r="G53" i="35"/>
  <c r="E53" i="35"/>
  <c r="T52" i="35"/>
  <c r="P52" i="35"/>
  <c r="L52" i="35"/>
  <c r="H52" i="35"/>
  <c r="G52" i="35"/>
  <c r="E52" i="35"/>
  <c r="T51" i="35"/>
  <c r="P51" i="35"/>
  <c r="L51" i="35"/>
  <c r="H51" i="35"/>
  <c r="G51" i="35"/>
  <c r="E51" i="35"/>
  <c r="T50" i="35"/>
  <c r="P50" i="35"/>
  <c r="L50" i="35"/>
  <c r="H50" i="35"/>
  <c r="E50" i="35"/>
  <c r="D50" i="35" s="1"/>
  <c r="T49" i="35"/>
  <c r="P49" i="35"/>
  <c r="L49" i="35"/>
  <c r="H49" i="35"/>
  <c r="E49" i="35"/>
  <c r="D49" i="35" s="1"/>
  <c r="T48" i="35"/>
  <c r="P48" i="35"/>
  <c r="L48" i="35"/>
  <c r="H48" i="35"/>
  <c r="E48" i="35"/>
  <c r="D48" i="35" s="1"/>
  <c r="T47" i="35"/>
  <c r="P47" i="35"/>
  <c r="L47" i="35"/>
  <c r="H47" i="35"/>
  <c r="G47" i="35"/>
  <c r="E47" i="35"/>
  <c r="T46" i="35"/>
  <c r="P46" i="35"/>
  <c r="L46" i="35"/>
  <c r="H46" i="35"/>
  <c r="G46" i="35"/>
  <c r="E46" i="35"/>
  <c r="T45" i="35"/>
  <c r="P45" i="35"/>
  <c r="L45" i="35"/>
  <c r="H45" i="35"/>
  <c r="G45" i="35"/>
  <c r="E45" i="35"/>
  <c r="T44" i="35"/>
  <c r="P44" i="35"/>
  <c r="L44" i="35"/>
  <c r="H44" i="35"/>
  <c r="G44" i="35"/>
  <c r="E44" i="35"/>
  <c r="T43" i="35"/>
  <c r="P43" i="35"/>
  <c r="L43" i="35"/>
  <c r="H43" i="35"/>
  <c r="G43" i="35"/>
  <c r="E43" i="35"/>
  <c r="T42" i="35"/>
  <c r="P42" i="35"/>
  <c r="L42" i="35"/>
  <c r="H42" i="35"/>
  <c r="G42" i="35"/>
  <c r="E42" i="35"/>
  <c r="T41" i="35"/>
  <c r="P41" i="35"/>
  <c r="L41" i="35"/>
  <c r="G41" i="35"/>
  <c r="E41" i="35"/>
  <c r="T40" i="35"/>
  <c r="P40" i="35"/>
  <c r="L40" i="35"/>
  <c r="G40" i="35"/>
  <c r="E40" i="35"/>
  <c r="T38" i="35"/>
  <c r="P38" i="35"/>
  <c r="G38" i="35"/>
  <c r="D38" i="35" s="1"/>
  <c r="T37" i="35"/>
  <c r="P37" i="35"/>
  <c r="L37" i="35"/>
  <c r="H37" i="35"/>
  <c r="G37" i="35"/>
  <c r="E37" i="35"/>
  <c r="T34" i="35"/>
  <c r="P34" i="35"/>
  <c r="L34" i="35"/>
  <c r="H34" i="35"/>
  <c r="E34" i="35"/>
  <c r="D34" i="35" s="1"/>
  <c r="T33" i="35"/>
  <c r="R33" i="35"/>
  <c r="P33" i="35" s="1"/>
  <c r="N33" i="35"/>
  <c r="L33" i="35" s="1"/>
  <c r="G33" i="35"/>
  <c r="T32" i="35"/>
  <c r="P32" i="35"/>
  <c r="L32" i="35"/>
  <c r="H32" i="35"/>
  <c r="G32" i="35"/>
  <c r="E32" i="35"/>
  <c r="T31" i="35"/>
  <c r="P31" i="35"/>
  <c r="L31" i="35"/>
  <c r="H31" i="35"/>
  <c r="G31" i="35"/>
  <c r="E31" i="35"/>
  <c r="T30" i="35"/>
  <c r="P30" i="35"/>
  <c r="L30" i="35"/>
  <c r="H30" i="35"/>
  <c r="E30" i="35"/>
  <c r="D30" i="35" s="1"/>
  <c r="T29" i="35"/>
  <c r="P29" i="35"/>
  <c r="L29" i="35"/>
  <c r="G29" i="35"/>
  <c r="E29" i="35"/>
  <c r="T28" i="35"/>
  <c r="P28" i="35"/>
  <c r="L28" i="35"/>
  <c r="H28" i="35"/>
  <c r="G28" i="35"/>
  <c r="E28" i="35"/>
  <c r="T27" i="35"/>
  <c r="P27" i="35"/>
  <c r="L27" i="35"/>
  <c r="H27" i="35"/>
  <c r="G27" i="35"/>
  <c r="E27" i="35"/>
  <c r="T26" i="35"/>
  <c r="P26" i="35"/>
  <c r="L26" i="35"/>
  <c r="H26" i="35"/>
  <c r="G26" i="35"/>
  <c r="E26" i="35"/>
  <c r="E25" i="35"/>
  <c r="T24" i="35"/>
  <c r="P24" i="35"/>
  <c r="L24" i="35"/>
  <c r="H24" i="35"/>
  <c r="G24" i="35"/>
  <c r="E24" i="35"/>
  <c r="T23" i="35"/>
  <c r="P23" i="35"/>
  <c r="L23" i="35"/>
  <c r="H23" i="35"/>
  <c r="E23" i="35"/>
  <c r="D23" i="35" s="1"/>
  <c r="T22" i="35"/>
  <c r="P22" i="35"/>
  <c r="L22" i="35"/>
  <c r="H22" i="35"/>
  <c r="E22" i="35"/>
  <c r="D22" i="35" s="1"/>
  <c r="T21" i="35"/>
  <c r="P21" i="35"/>
  <c r="L21" i="35"/>
  <c r="H21" i="35"/>
  <c r="E21" i="35"/>
  <c r="D21" i="35" s="1"/>
  <c r="T20" i="35"/>
  <c r="P20" i="35"/>
  <c r="L20" i="35"/>
  <c r="H20" i="35"/>
  <c r="G20" i="35"/>
  <c r="E20" i="35"/>
  <c r="T19" i="35"/>
  <c r="P19" i="35"/>
  <c r="L19" i="35"/>
  <c r="H19" i="35"/>
  <c r="G19" i="35"/>
  <c r="E19" i="35"/>
  <c r="T18" i="35"/>
  <c r="P18" i="35"/>
  <c r="L18" i="35"/>
  <c r="H18" i="35"/>
  <c r="G18" i="35"/>
  <c r="E18" i="35"/>
  <c r="T17" i="35"/>
  <c r="P17" i="35"/>
  <c r="L17" i="35"/>
  <c r="H17" i="35"/>
  <c r="G17" i="35"/>
  <c r="E17" i="35"/>
  <c r="V16" i="35"/>
  <c r="G16" i="35" s="1"/>
  <c r="P16" i="35"/>
  <c r="L16" i="35"/>
  <c r="H16" i="35"/>
  <c r="E16" i="35"/>
  <c r="T15" i="35"/>
  <c r="P15" i="35"/>
  <c r="L15" i="35"/>
  <c r="G15" i="35"/>
  <c r="E15" i="35"/>
  <c r="T14" i="35"/>
  <c r="P14" i="35"/>
  <c r="L14" i="35"/>
  <c r="H14" i="35"/>
  <c r="G14" i="35"/>
  <c r="E14" i="35"/>
  <c r="T13" i="35"/>
  <c r="P13" i="35"/>
  <c r="L13" i="35"/>
  <c r="H13" i="35"/>
  <c r="E13" i="35"/>
  <c r="D13" i="35" s="1"/>
  <c r="S12" i="35"/>
  <c r="S9" i="35" s="1"/>
  <c r="Q12" i="35"/>
  <c r="Q9" i="35" s="1"/>
  <c r="O12" i="35"/>
  <c r="O9" i="35" s="1"/>
  <c r="M12" i="35"/>
  <c r="M9" i="35" s="1"/>
  <c r="K12" i="35"/>
  <c r="K9" i="35" s="1"/>
  <c r="F12" i="35"/>
  <c r="F9" i="35" s="1"/>
  <c r="D20" i="35" l="1"/>
  <c r="D61" i="35"/>
  <c r="D106" i="35"/>
  <c r="D90" i="35"/>
  <c r="D62" i="35"/>
  <c r="D59" i="35"/>
  <c r="D57" i="35"/>
  <c r="D44" i="35"/>
  <c r="D14" i="35"/>
  <c r="D17" i="35"/>
  <c r="D64" i="35"/>
  <c r="D55" i="35"/>
  <c r="D53" i="35"/>
  <c r="D52" i="35"/>
  <c r="D101" i="35"/>
  <c r="D42" i="35"/>
  <c r="D58" i="35"/>
  <c r="D63" i="35"/>
  <c r="D111" i="35"/>
  <c r="D19" i="35"/>
  <c r="D41" i="35"/>
  <c r="D15" i="35"/>
  <c r="T16" i="35"/>
  <c r="D18" i="35"/>
  <c r="H56" i="35"/>
  <c r="J93" i="35"/>
  <c r="E93" i="35" s="1"/>
  <c r="D93" i="35" s="1"/>
  <c r="D16" i="35"/>
  <c r="D27" i="35"/>
  <c r="D84" i="35"/>
  <c r="D109" i="35"/>
  <c r="T60" i="35"/>
  <c r="D104" i="35"/>
  <c r="D131" i="35"/>
  <c r="D47" i="35"/>
  <c r="D56" i="35"/>
  <c r="D32" i="35"/>
  <c r="D54" i="35"/>
  <c r="D45" i="35"/>
  <c r="E60" i="35"/>
  <c r="D60" i="35" s="1"/>
  <c r="D43" i="35"/>
  <c r="D24" i="35"/>
  <c r="D51" i="35"/>
  <c r="P12" i="35"/>
  <c r="P9" i="35" s="1"/>
  <c r="D108" i="35"/>
  <c r="D29" i="35"/>
  <c r="D40" i="35"/>
  <c r="D46" i="35"/>
  <c r="L12" i="35"/>
  <c r="L9" i="35" s="1"/>
  <c r="E33" i="35"/>
  <c r="D33" i="35" s="1"/>
  <c r="N12" i="35"/>
  <c r="N9" i="35" s="1"/>
  <c r="D37" i="35"/>
  <c r="D31" i="35"/>
  <c r="D26" i="35"/>
  <c r="D28" i="35"/>
  <c r="G12" i="35"/>
  <c r="G9" i="35" s="1"/>
  <c r="V12" i="35"/>
  <c r="V9" i="35" s="1"/>
  <c r="E87" i="35"/>
  <c r="D87" i="35" s="1"/>
  <c r="E94" i="35"/>
  <c r="D94" i="35" s="1"/>
  <c r="R12" i="35"/>
  <c r="R9" i="35" s="1"/>
  <c r="J12" i="35" l="1"/>
  <c r="J9" i="35" s="1"/>
  <c r="H93" i="35"/>
  <c r="H12" i="35" s="1"/>
  <c r="H9" i="35" s="1"/>
  <c r="T12" i="35"/>
  <c r="T9" i="35" s="1"/>
  <c r="D12" i="35"/>
  <c r="E12" i="35"/>
  <c r="E9" i="35" s="1"/>
  <c r="D9" i="35" l="1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D33" i="34"/>
  <c r="D34" i="34"/>
  <c r="D35" i="34"/>
  <c r="D36" i="34"/>
  <c r="D37" i="34"/>
  <c r="D38" i="34"/>
  <c r="D39" i="34"/>
  <c r="D40" i="34"/>
  <c r="D41" i="34"/>
  <c r="D42" i="34"/>
  <c r="D43" i="34"/>
  <c r="D44" i="34"/>
  <c r="D45" i="34"/>
  <c r="D46" i="34"/>
  <c r="D47" i="34"/>
  <c r="D48" i="34"/>
  <c r="D49" i="34"/>
  <c r="D50" i="34"/>
  <c r="D51" i="34"/>
  <c r="D52" i="34"/>
  <c r="D53" i="34"/>
  <c r="D54" i="34"/>
  <c r="D55" i="34"/>
  <c r="D56" i="34"/>
  <c r="D57" i="34"/>
  <c r="D58" i="34"/>
  <c r="D59" i="34"/>
  <c r="D60" i="34"/>
  <c r="D61" i="34"/>
  <c r="D62" i="34"/>
  <c r="D63" i="34"/>
  <c r="D64" i="34"/>
  <c r="D65" i="34"/>
  <c r="D66" i="34"/>
  <c r="D67" i="34"/>
  <c r="D68" i="34"/>
  <c r="D69" i="34"/>
  <c r="D70" i="34"/>
  <c r="D71" i="34"/>
  <c r="D72" i="34"/>
  <c r="D73" i="34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106" i="34"/>
  <c r="D107" i="34"/>
  <c r="D108" i="34"/>
  <c r="D109" i="34"/>
  <c r="D110" i="34"/>
  <c r="D111" i="34"/>
  <c r="D112" i="34"/>
  <c r="D113" i="34"/>
  <c r="D114" i="34"/>
  <c r="D115" i="34"/>
  <c r="D116" i="34"/>
  <c r="D117" i="34"/>
  <c r="D118" i="34"/>
  <c r="D119" i="34"/>
  <c r="D120" i="34"/>
  <c r="D121" i="34"/>
  <c r="D122" i="34"/>
  <c r="D123" i="34"/>
  <c r="D124" i="34"/>
  <c r="D125" i="34"/>
  <c r="D126" i="34"/>
  <c r="D127" i="34"/>
  <c r="D128" i="34"/>
  <c r="D129" i="34"/>
  <c r="D130" i="34"/>
  <c r="D131" i="34"/>
  <c r="D132" i="34"/>
  <c r="D133" i="34"/>
  <c r="D134" i="34"/>
  <c r="D135" i="34"/>
  <c r="D136" i="34"/>
  <c r="D137" i="34"/>
  <c r="D138" i="34"/>
  <c r="D139" i="34"/>
  <c r="D140" i="34"/>
  <c r="D141" i="34"/>
  <c r="D142" i="34"/>
  <c r="D143" i="34"/>
  <c r="D144" i="34"/>
  <c r="D145" i="34"/>
  <c r="D146" i="34"/>
  <c r="D147" i="34"/>
  <c r="D148" i="34"/>
  <c r="D149" i="34"/>
  <c r="D150" i="34"/>
  <c r="H40" i="24" l="1"/>
  <c r="I9" i="24" l="1"/>
  <c r="D36" i="24" l="1"/>
  <c r="D90" i="24"/>
  <c r="D91" i="24"/>
  <c r="D92" i="24"/>
  <c r="D93" i="24"/>
  <c r="D95" i="24" l="1"/>
  <c r="D94" i="24"/>
  <c r="D91" i="36" l="1"/>
  <c r="R151" i="17" l="1"/>
  <c r="M155" i="31"/>
  <c r="G15" i="31"/>
  <c r="L15" i="31"/>
  <c r="G10" i="24" l="1"/>
  <c r="D10" i="24" s="1"/>
  <c r="D10" i="36" l="1"/>
  <c r="O10" i="17" s="1"/>
  <c r="D9" i="36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O108" i="17" s="1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0" i="36"/>
  <c r="D151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14" i="36"/>
  <c r="D10" i="22" l="1"/>
  <c r="D9" i="23" l="1"/>
  <c r="S14" i="39" l="1"/>
  <c r="S15" i="39"/>
  <c r="S16" i="39"/>
  <c r="S17" i="39"/>
  <c r="S18" i="39"/>
  <c r="S19" i="39"/>
  <c r="S20" i="39"/>
  <c r="S21" i="39"/>
  <c r="S22" i="39"/>
  <c r="S23" i="39"/>
  <c r="S24" i="39"/>
  <c r="S25" i="39"/>
  <c r="S26" i="39"/>
  <c r="S27" i="39"/>
  <c r="S28" i="39"/>
  <c r="S29" i="39"/>
  <c r="S30" i="39"/>
  <c r="S31" i="39"/>
  <c r="S32" i="39"/>
  <c r="S33" i="39"/>
  <c r="S34" i="39"/>
  <c r="S35" i="39"/>
  <c r="S36" i="39"/>
  <c r="S37" i="39"/>
  <c r="S38" i="39"/>
  <c r="S39" i="39"/>
  <c r="S40" i="39"/>
  <c r="S41" i="39"/>
  <c r="S42" i="39"/>
  <c r="S43" i="39"/>
  <c r="S44" i="39"/>
  <c r="S45" i="39"/>
  <c r="S46" i="39"/>
  <c r="S47" i="39"/>
  <c r="S48" i="39"/>
  <c r="S49" i="39"/>
  <c r="S50" i="39"/>
  <c r="S51" i="39"/>
  <c r="S52" i="39"/>
  <c r="S53" i="39"/>
  <c r="S54" i="39"/>
  <c r="S55" i="39"/>
  <c r="S56" i="39"/>
  <c r="S57" i="39"/>
  <c r="S58" i="39"/>
  <c r="S59" i="39"/>
  <c r="S60" i="39"/>
  <c r="S61" i="39"/>
  <c r="S62" i="39"/>
  <c r="S63" i="39"/>
  <c r="S64" i="39"/>
  <c r="S65" i="39"/>
  <c r="S66" i="39"/>
  <c r="S67" i="39"/>
  <c r="S68" i="39"/>
  <c r="S69" i="39"/>
  <c r="S70" i="39"/>
  <c r="S71" i="39"/>
  <c r="S72" i="39"/>
  <c r="S73" i="39"/>
  <c r="S74" i="39"/>
  <c r="S75" i="39"/>
  <c r="S76" i="39"/>
  <c r="S77" i="39"/>
  <c r="S78" i="39"/>
  <c r="S79" i="39"/>
  <c r="S80" i="39"/>
  <c r="S81" i="39"/>
  <c r="S82" i="39"/>
  <c r="S83" i="39"/>
  <c r="S84" i="39"/>
  <c r="S85" i="39"/>
  <c r="S86" i="39"/>
  <c r="S87" i="39"/>
  <c r="S88" i="39"/>
  <c r="S89" i="39"/>
  <c r="S90" i="39"/>
  <c r="S91" i="39"/>
  <c r="S92" i="39"/>
  <c r="S93" i="39"/>
  <c r="S94" i="39"/>
  <c r="S95" i="39"/>
  <c r="S96" i="39"/>
  <c r="S97" i="39"/>
  <c r="S98" i="39"/>
  <c r="S99" i="39"/>
  <c r="S100" i="39"/>
  <c r="S101" i="39"/>
  <c r="S102" i="39"/>
  <c r="S103" i="39"/>
  <c r="S104" i="39"/>
  <c r="S105" i="39"/>
  <c r="S106" i="39"/>
  <c r="S107" i="39"/>
  <c r="S108" i="39"/>
  <c r="S109" i="39"/>
  <c r="S110" i="39"/>
  <c r="S111" i="39"/>
  <c r="S112" i="39"/>
  <c r="S113" i="39"/>
  <c r="S114" i="39"/>
  <c r="S115" i="39"/>
  <c r="S116" i="39"/>
  <c r="S117" i="39"/>
  <c r="S118" i="39"/>
  <c r="S119" i="39"/>
  <c r="S120" i="39"/>
  <c r="S121" i="39"/>
  <c r="S122" i="39"/>
  <c r="S123" i="39"/>
  <c r="S124" i="39"/>
  <c r="S125" i="39"/>
  <c r="S126" i="39"/>
  <c r="S127" i="39"/>
  <c r="S128" i="39"/>
  <c r="S129" i="39"/>
  <c r="S130" i="39"/>
  <c r="S131" i="39"/>
  <c r="S132" i="39"/>
  <c r="S133" i="39"/>
  <c r="S134" i="39"/>
  <c r="S135" i="39"/>
  <c r="S136" i="39"/>
  <c r="S137" i="39"/>
  <c r="S138" i="39"/>
  <c r="S139" i="39"/>
  <c r="S140" i="39"/>
  <c r="S141" i="39"/>
  <c r="S142" i="39"/>
  <c r="S143" i="39"/>
  <c r="S144" i="39"/>
  <c r="S145" i="39"/>
  <c r="S146" i="39"/>
  <c r="S147" i="39"/>
  <c r="S148" i="39"/>
  <c r="S149" i="39"/>
  <c r="S150" i="39"/>
  <c r="S151" i="39"/>
  <c r="P22" i="42" l="1"/>
  <c r="Q21" i="42" l="1"/>
  <c r="Q23" i="42" s="1"/>
  <c r="H21" i="42"/>
  <c r="H23" i="42" s="1"/>
  <c r="D14" i="42"/>
  <c r="J21" i="42"/>
  <c r="J23" i="42" s="1"/>
  <c r="D20" i="42"/>
  <c r="E21" i="42"/>
  <c r="E23" i="42" s="1"/>
  <c r="I21" i="42"/>
  <c r="I23" i="42" s="1"/>
  <c r="D10" i="42"/>
  <c r="D16" i="42"/>
  <c r="D11" i="42"/>
  <c r="D17" i="42"/>
  <c r="N21" i="42"/>
  <c r="N23" i="42" s="1"/>
  <c r="D12" i="42"/>
  <c r="O21" i="42"/>
  <c r="O23" i="42" s="1"/>
  <c r="D13" i="42"/>
  <c r="D19" i="42"/>
  <c r="M21" i="42"/>
  <c r="M23" i="42" s="1"/>
  <c r="D18" i="42"/>
  <c r="P21" i="42"/>
  <c r="P23" i="42" s="1"/>
  <c r="F21" i="42"/>
  <c r="F23" i="42" s="1"/>
  <c r="R21" i="42"/>
  <c r="R23" i="42" s="1"/>
  <c r="D9" i="42"/>
  <c r="D15" i="42"/>
  <c r="D22" i="42"/>
  <c r="G21" i="42"/>
  <c r="G23" i="42" s="1"/>
  <c r="K21" i="42"/>
  <c r="K23" i="42" s="1"/>
  <c r="L21" i="42"/>
  <c r="L23" i="42" s="1"/>
  <c r="D8" i="42"/>
  <c r="D21" i="42" l="1"/>
  <c r="D23" i="42" s="1"/>
  <c r="D10" i="34" l="1"/>
  <c r="E11" i="34"/>
  <c r="D10" i="28" l="1"/>
  <c r="F9" i="25" l="1"/>
  <c r="D9" i="25" l="1"/>
  <c r="E11" i="29"/>
  <c r="O14" i="17" l="1"/>
  <c r="D98" i="25" l="1"/>
  <c r="D150" i="24" l="1"/>
  <c r="D13" i="25" l="1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50" i="25"/>
  <c r="D12" i="25"/>
  <c r="N11" i="25" l="1"/>
  <c r="N8" i="25" s="1"/>
  <c r="D11" i="25" l="1"/>
  <c r="D8" i="25" s="1"/>
  <c r="M9" i="17" l="1"/>
  <c r="D130" i="28" l="1"/>
  <c r="D131" i="28"/>
  <c r="D132" i="28"/>
  <c r="D133" i="28"/>
  <c r="D134" i="28"/>
  <c r="D135" i="28"/>
  <c r="F11" i="29" l="1"/>
  <c r="G11" i="29"/>
  <c r="N11" i="17" l="1"/>
  <c r="F11" i="34" l="1"/>
  <c r="G11" i="34"/>
  <c r="H11" i="34"/>
  <c r="I11" i="34"/>
  <c r="J11" i="34"/>
  <c r="K11" i="34"/>
  <c r="D150" i="17" l="1"/>
  <c r="E150" i="17"/>
  <c r="G150" i="17"/>
  <c r="H150" i="17"/>
  <c r="I150" i="17"/>
  <c r="J150" i="17"/>
  <c r="K150" i="17"/>
  <c r="L150" i="17"/>
  <c r="M150" i="17"/>
  <c r="O150" i="17"/>
  <c r="P150" i="17"/>
  <c r="Q150" i="17"/>
  <c r="J154" i="31" l="1"/>
  <c r="I154" i="31"/>
  <c r="H154" i="31"/>
  <c r="E154" i="31"/>
  <c r="D154" i="31"/>
  <c r="F150" i="17"/>
  <c r="F154" i="31" l="1"/>
  <c r="K154" i="31" s="1"/>
  <c r="M154" i="31" s="1"/>
  <c r="R150" i="17"/>
  <c r="D12" i="34" l="1"/>
  <c r="D11" i="34" l="1"/>
  <c r="D9" i="22"/>
  <c r="D149" i="22"/>
  <c r="D148" i="22"/>
  <c r="D147" i="22"/>
  <c r="D146" i="22"/>
  <c r="D145" i="22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O11" i="22"/>
  <c r="O8" i="22" s="1"/>
  <c r="N11" i="22"/>
  <c r="N8" i="22" s="1"/>
  <c r="M11" i="22"/>
  <c r="M8" i="22" s="1"/>
  <c r="L11" i="22"/>
  <c r="L8" i="22" s="1"/>
  <c r="K11" i="22"/>
  <c r="K8" i="22" s="1"/>
  <c r="J11" i="22"/>
  <c r="J8" i="22" s="1"/>
  <c r="I11" i="22"/>
  <c r="I8" i="22" s="1"/>
  <c r="H11" i="22"/>
  <c r="H8" i="22" s="1"/>
  <c r="G11" i="22"/>
  <c r="G8" i="22" s="1"/>
  <c r="F11" i="22"/>
  <c r="F8" i="22" s="1"/>
  <c r="H14" i="31" l="1"/>
  <c r="E11" i="28" l="1"/>
  <c r="F11" i="28"/>
  <c r="G11" i="28"/>
  <c r="D11" i="27"/>
  <c r="E11" i="24"/>
  <c r="F11" i="24"/>
  <c r="G11" i="24"/>
  <c r="H11" i="24"/>
  <c r="I11" i="24"/>
  <c r="J11" i="24"/>
  <c r="K11" i="24"/>
  <c r="G11" i="25" l="1"/>
  <c r="G8" i="25" s="1"/>
  <c r="H11" i="25"/>
  <c r="H8" i="25" s="1"/>
  <c r="I11" i="25"/>
  <c r="I8" i="25" s="1"/>
  <c r="J11" i="25"/>
  <c r="J8" i="25" s="1"/>
  <c r="M11" i="25"/>
  <c r="M8" i="25" s="1"/>
  <c r="E11" i="25"/>
  <c r="E8" i="25" s="1"/>
  <c r="L11" i="25" l="1"/>
  <c r="L8" i="25" s="1"/>
  <c r="K11" i="25"/>
  <c r="K8" i="25" s="1"/>
  <c r="F11" i="25"/>
  <c r="F8" i="25" s="1"/>
  <c r="D11" i="23" l="1"/>
  <c r="O148" i="17" l="1"/>
  <c r="O149" i="17"/>
  <c r="M149" i="17"/>
  <c r="M148" i="17"/>
  <c r="M147" i="17"/>
  <c r="M146" i="17"/>
  <c r="M145" i="17"/>
  <c r="M144" i="17"/>
  <c r="M143" i="17"/>
  <c r="M142" i="17"/>
  <c r="M141" i="17"/>
  <c r="M140" i="17"/>
  <c r="M139" i="17"/>
  <c r="M138" i="17"/>
  <c r="M137" i="17"/>
  <c r="M136" i="17"/>
  <c r="M135" i="17"/>
  <c r="M134" i="17"/>
  <c r="M133" i="17"/>
  <c r="M132" i="17"/>
  <c r="M131" i="17"/>
  <c r="M130" i="17"/>
  <c r="M129" i="17"/>
  <c r="M128" i="17"/>
  <c r="M127" i="17"/>
  <c r="M126" i="17"/>
  <c r="M125" i="17"/>
  <c r="M124" i="17"/>
  <c r="M123" i="17"/>
  <c r="M122" i="17"/>
  <c r="M121" i="17"/>
  <c r="M120" i="17"/>
  <c r="M119" i="17"/>
  <c r="M118" i="17"/>
  <c r="M117" i="17"/>
  <c r="M116" i="17"/>
  <c r="M115" i="17"/>
  <c r="M114" i="17"/>
  <c r="M113" i="17"/>
  <c r="M112" i="17"/>
  <c r="M111" i="17"/>
  <c r="M110" i="17"/>
  <c r="M109" i="17"/>
  <c r="M108" i="17"/>
  <c r="M107" i="17"/>
  <c r="M106" i="17"/>
  <c r="M105" i="17"/>
  <c r="M104" i="17"/>
  <c r="M103" i="17"/>
  <c r="M102" i="17"/>
  <c r="M101" i="17"/>
  <c r="M100" i="17"/>
  <c r="M99" i="17"/>
  <c r="M98" i="17"/>
  <c r="M97" i="17"/>
  <c r="M96" i="17"/>
  <c r="M95" i="17"/>
  <c r="M94" i="17"/>
  <c r="M93" i="17"/>
  <c r="M92" i="17"/>
  <c r="M91" i="17"/>
  <c r="M90" i="17"/>
  <c r="M89" i="17"/>
  <c r="M88" i="17"/>
  <c r="M87" i="17"/>
  <c r="M86" i="17"/>
  <c r="M85" i="17"/>
  <c r="M84" i="17"/>
  <c r="M83" i="17"/>
  <c r="M82" i="17"/>
  <c r="M81" i="17"/>
  <c r="M80" i="17"/>
  <c r="M79" i="17"/>
  <c r="M78" i="17"/>
  <c r="M77" i="17"/>
  <c r="M76" i="17"/>
  <c r="M75" i="17"/>
  <c r="M74" i="17"/>
  <c r="M73" i="17"/>
  <c r="M72" i="17"/>
  <c r="M71" i="17"/>
  <c r="M70" i="17"/>
  <c r="M69" i="17"/>
  <c r="M68" i="17"/>
  <c r="M67" i="17"/>
  <c r="M66" i="17"/>
  <c r="M65" i="17"/>
  <c r="M64" i="17"/>
  <c r="M63" i="17"/>
  <c r="M62" i="17"/>
  <c r="M61" i="17"/>
  <c r="M60" i="17"/>
  <c r="M59" i="17"/>
  <c r="M58" i="17"/>
  <c r="M57" i="17"/>
  <c r="M56" i="17"/>
  <c r="M55" i="17"/>
  <c r="M54" i="17"/>
  <c r="M53" i="17"/>
  <c r="M52" i="17"/>
  <c r="M51" i="17"/>
  <c r="M50" i="17"/>
  <c r="M49" i="17"/>
  <c r="M48" i="17"/>
  <c r="M47" i="17"/>
  <c r="M46" i="17"/>
  <c r="M45" i="17"/>
  <c r="M44" i="17"/>
  <c r="M43" i="17"/>
  <c r="M42" i="17"/>
  <c r="M41" i="17"/>
  <c r="M40" i="17"/>
  <c r="M39" i="17"/>
  <c r="M38" i="17"/>
  <c r="M37" i="17"/>
  <c r="M36" i="17"/>
  <c r="M35" i="17"/>
  <c r="M34" i="17"/>
  <c r="M33" i="17"/>
  <c r="M32" i="17"/>
  <c r="M31" i="17"/>
  <c r="M30" i="17"/>
  <c r="M29" i="17"/>
  <c r="M28" i="17"/>
  <c r="M27" i="17"/>
  <c r="M26" i="17"/>
  <c r="M25" i="17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0" i="17"/>
  <c r="J149" i="17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0" i="17"/>
  <c r="J9" i="17"/>
  <c r="H9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2" i="17"/>
  <c r="E10" i="17"/>
  <c r="E14" i="31" s="1"/>
  <c r="E9" i="17"/>
  <c r="E13" i="31" l="1"/>
  <c r="E108" i="3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5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H153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M11" i="17"/>
  <c r="J11" i="17"/>
  <c r="D11" i="38"/>
  <c r="E15" i="31" l="1"/>
  <c r="E12" i="31" s="1"/>
  <c r="Q151" i="39" l="1"/>
  <c r="N151" i="39"/>
  <c r="K151" i="39"/>
  <c r="H151" i="39" s="1"/>
  <c r="E151" i="39"/>
  <c r="Q150" i="39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Q14" i="39"/>
  <c r="N14" i="39"/>
  <c r="K14" i="39"/>
  <c r="H14" i="39" s="1"/>
  <c r="E14" i="39"/>
  <c r="U13" i="39"/>
  <c r="U10" i="39" s="1"/>
  <c r="T13" i="39"/>
  <c r="T10" i="39" s="1"/>
  <c r="R13" i="39"/>
  <c r="R10" i="39" s="1"/>
  <c r="P13" i="39"/>
  <c r="P10" i="39" s="1"/>
  <c r="O13" i="39"/>
  <c r="O10" i="39" s="1"/>
  <c r="M13" i="39"/>
  <c r="M10" i="39" s="1"/>
  <c r="L13" i="39"/>
  <c r="L10" i="39" s="1"/>
  <c r="J13" i="39"/>
  <c r="J10" i="39" s="1"/>
  <c r="I13" i="39"/>
  <c r="I10" i="39" s="1"/>
  <c r="G13" i="39"/>
  <c r="G10" i="39" s="1"/>
  <c r="F13" i="39"/>
  <c r="F10" i="39" s="1"/>
  <c r="S12" i="39"/>
  <c r="Q12" i="39" s="1"/>
  <c r="N12" i="39"/>
  <c r="K12" i="39"/>
  <c r="H12" i="39" s="1"/>
  <c r="E12" i="39"/>
  <c r="S11" i="39"/>
  <c r="N11" i="39"/>
  <c r="K11" i="39"/>
  <c r="E11" i="39"/>
  <c r="Q11" i="39" l="1"/>
  <c r="H11" i="39"/>
  <c r="D146" i="39"/>
  <c r="K13" i="39"/>
  <c r="K10" i="39" s="1"/>
  <c r="D141" i="39"/>
  <c r="D21" i="39"/>
  <c r="D78" i="39"/>
  <c r="D84" i="39"/>
  <c r="D56" i="39"/>
  <c r="D70" i="39"/>
  <c r="D31" i="39"/>
  <c r="N13" i="39"/>
  <c r="N10" i="39" s="1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D11" i="39"/>
  <c r="E13" i="39"/>
  <c r="E10" i="39" s="1"/>
  <c r="S13" i="39"/>
  <c r="S10" i="39" s="1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151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2" i="39"/>
  <c r="D19" i="39"/>
  <c r="D27" i="39"/>
  <c r="D35" i="39"/>
  <c r="D50" i="39"/>
  <c r="D64" i="39"/>
  <c r="D67" i="39"/>
  <c r="D89" i="39"/>
  <c r="D92" i="39"/>
  <c r="Q13" i="39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0" i="17"/>
  <c r="I9" i="17"/>
  <c r="P149" i="17"/>
  <c r="D149" i="29"/>
  <c r="D149" i="24"/>
  <c r="H10" i="39" l="1"/>
  <c r="Q10" i="39"/>
  <c r="Q149" i="17"/>
  <c r="I153" i="31"/>
  <c r="G129" i="17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10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9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49" i="17"/>
  <c r="G124" i="17"/>
  <c r="G92" i="17"/>
  <c r="G128" i="17"/>
  <c r="G100" i="17"/>
  <c r="G21" i="17"/>
  <c r="G43" i="17"/>
  <c r="G77" i="17"/>
  <c r="G18" i="17"/>
  <c r="G116" i="17"/>
  <c r="G29" i="17"/>
  <c r="G144" i="17"/>
  <c r="I11" i="17"/>
  <c r="D13" i="39"/>
  <c r="D10" i="39" s="1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D149" i="17"/>
  <c r="L149" i="17"/>
  <c r="K149" i="17"/>
  <c r="D153" i="31" l="1"/>
  <c r="J153" i="31"/>
  <c r="G11" i="17"/>
  <c r="H92" i="17"/>
  <c r="F149" i="17"/>
  <c r="R149" i="17" l="1"/>
  <c r="F153" i="31"/>
  <c r="K153" i="31" s="1"/>
  <c r="M153" i="31" s="1"/>
  <c r="D148" i="17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H149" i="36" l="1"/>
  <c r="K148" i="36"/>
  <c r="J148" i="36"/>
  <c r="I148" i="36"/>
  <c r="H148" i="36"/>
  <c r="K147" i="36"/>
  <c r="J147" i="36"/>
  <c r="I147" i="36"/>
  <c r="O147" i="17"/>
  <c r="K146" i="36"/>
  <c r="J146" i="36"/>
  <c r="I146" i="36"/>
  <c r="O146" i="17"/>
  <c r="K145" i="36"/>
  <c r="J145" i="36"/>
  <c r="I145" i="36"/>
  <c r="O145" i="17"/>
  <c r="K144" i="36"/>
  <c r="J144" i="36"/>
  <c r="I144" i="36"/>
  <c r="O144" i="17"/>
  <c r="K143" i="36"/>
  <c r="J143" i="36"/>
  <c r="I143" i="36"/>
  <c r="O143" i="17"/>
  <c r="K142" i="36"/>
  <c r="J142" i="36"/>
  <c r="I142" i="36"/>
  <c r="O142" i="17"/>
  <c r="K141" i="36"/>
  <c r="J141" i="36"/>
  <c r="I141" i="36"/>
  <c r="K140" i="36"/>
  <c r="J140" i="36"/>
  <c r="I140" i="36"/>
  <c r="O140" i="17"/>
  <c r="K139" i="36"/>
  <c r="J139" i="36"/>
  <c r="I139" i="36"/>
  <c r="O139" i="17"/>
  <c r="K138" i="36"/>
  <c r="J138" i="36"/>
  <c r="I138" i="36"/>
  <c r="O138" i="17"/>
  <c r="K137" i="36"/>
  <c r="J137" i="36"/>
  <c r="I137" i="36"/>
  <c r="O137" i="17"/>
  <c r="K136" i="36"/>
  <c r="J136" i="36"/>
  <c r="I136" i="36"/>
  <c r="O136" i="17"/>
  <c r="K135" i="36"/>
  <c r="J135" i="36"/>
  <c r="I135" i="36"/>
  <c r="O135" i="17"/>
  <c r="K134" i="36"/>
  <c r="J134" i="36"/>
  <c r="I134" i="36"/>
  <c r="O134" i="17"/>
  <c r="K133" i="36"/>
  <c r="J133" i="36"/>
  <c r="I133" i="36"/>
  <c r="O133" i="17"/>
  <c r="K132" i="36"/>
  <c r="J132" i="36"/>
  <c r="I132" i="36"/>
  <c r="O132" i="17"/>
  <c r="K131" i="36"/>
  <c r="J131" i="36"/>
  <c r="I131" i="36"/>
  <c r="O131" i="17"/>
  <c r="K130" i="36"/>
  <c r="J130" i="36"/>
  <c r="I130" i="36"/>
  <c r="O130" i="17"/>
  <c r="K129" i="36"/>
  <c r="J129" i="36"/>
  <c r="I129" i="36"/>
  <c r="O129" i="17"/>
  <c r="K128" i="36"/>
  <c r="J128" i="36"/>
  <c r="I128" i="36"/>
  <c r="O128" i="17"/>
  <c r="K127" i="36"/>
  <c r="J127" i="36"/>
  <c r="I127" i="36"/>
  <c r="O127" i="17"/>
  <c r="K126" i="36"/>
  <c r="J126" i="36"/>
  <c r="I126" i="36"/>
  <c r="O126" i="17"/>
  <c r="K125" i="36"/>
  <c r="J125" i="36"/>
  <c r="I125" i="36"/>
  <c r="O125" i="17"/>
  <c r="K124" i="36"/>
  <c r="J124" i="36"/>
  <c r="I124" i="36"/>
  <c r="O124" i="17"/>
  <c r="K123" i="36"/>
  <c r="J123" i="36"/>
  <c r="I123" i="36"/>
  <c r="O123" i="17"/>
  <c r="K122" i="36"/>
  <c r="J122" i="36"/>
  <c r="I122" i="36"/>
  <c r="O122" i="17"/>
  <c r="K121" i="36"/>
  <c r="J121" i="36"/>
  <c r="I121" i="36"/>
  <c r="O121" i="17"/>
  <c r="K120" i="36"/>
  <c r="J120" i="36"/>
  <c r="I120" i="36"/>
  <c r="O120" i="17"/>
  <c r="K119" i="36"/>
  <c r="J119" i="36"/>
  <c r="I119" i="36"/>
  <c r="O119" i="17"/>
  <c r="K118" i="36"/>
  <c r="J118" i="36"/>
  <c r="I118" i="36"/>
  <c r="O118" i="17"/>
  <c r="K117" i="36"/>
  <c r="J117" i="36"/>
  <c r="I117" i="36"/>
  <c r="O117" i="17"/>
  <c r="K116" i="36"/>
  <c r="J116" i="36"/>
  <c r="I116" i="36"/>
  <c r="O116" i="17"/>
  <c r="K115" i="36"/>
  <c r="J115" i="36"/>
  <c r="I115" i="36"/>
  <c r="O115" i="17"/>
  <c r="K114" i="36"/>
  <c r="J114" i="36"/>
  <c r="I114" i="36"/>
  <c r="O114" i="17"/>
  <c r="K113" i="36"/>
  <c r="J113" i="36"/>
  <c r="I113" i="36"/>
  <c r="O113" i="17"/>
  <c r="K112" i="36"/>
  <c r="J112" i="36"/>
  <c r="I112" i="36"/>
  <c r="O112" i="17"/>
  <c r="K111" i="36"/>
  <c r="J111" i="36"/>
  <c r="I111" i="36"/>
  <c r="O111" i="17"/>
  <c r="K110" i="36"/>
  <c r="J110" i="36"/>
  <c r="I110" i="36"/>
  <c r="O110" i="17"/>
  <c r="K109" i="36"/>
  <c r="J109" i="36"/>
  <c r="I109" i="36"/>
  <c r="O109" i="17"/>
  <c r="K108" i="36"/>
  <c r="J108" i="36"/>
  <c r="I108" i="36"/>
  <c r="K107" i="36"/>
  <c r="J107" i="36"/>
  <c r="I107" i="36"/>
  <c r="O107" i="17"/>
  <c r="K106" i="36"/>
  <c r="J106" i="36"/>
  <c r="I106" i="36"/>
  <c r="O106" i="17"/>
  <c r="K105" i="36"/>
  <c r="J105" i="36"/>
  <c r="I105" i="36"/>
  <c r="O105" i="17"/>
  <c r="K104" i="36"/>
  <c r="J104" i="36"/>
  <c r="I104" i="36"/>
  <c r="O104" i="17"/>
  <c r="K103" i="36"/>
  <c r="J103" i="36"/>
  <c r="I103" i="36"/>
  <c r="O103" i="17"/>
  <c r="K102" i="36"/>
  <c r="J102" i="36"/>
  <c r="I102" i="36"/>
  <c r="K101" i="36"/>
  <c r="J101" i="36"/>
  <c r="I101" i="36"/>
  <c r="O101" i="17"/>
  <c r="K100" i="36"/>
  <c r="J100" i="36"/>
  <c r="I100" i="36"/>
  <c r="O100" i="17"/>
  <c r="K99" i="36"/>
  <c r="J99" i="36"/>
  <c r="I99" i="36"/>
  <c r="O99" i="17"/>
  <c r="K98" i="36"/>
  <c r="J98" i="36"/>
  <c r="I98" i="36"/>
  <c r="O98" i="17"/>
  <c r="K97" i="36"/>
  <c r="J97" i="36"/>
  <c r="I97" i="36"/>
  <c r="O97" i="17"/>
  <c r="K96" i="36"/>
  <c r="J96" i="36"/>
  <c r="I96" i="36"/>
  <c r="O96" i="17"/>
  <c r="K95" i="36"/>
  <c r="J95" i="36"/>
  <c r="I95" i="36"/>
  <c r="O95" i="17"/>
  <c r="K94" i="36"/>
  <c r="J94" i="36"/>
  <c r="I94" i="36"/>
  <c r="O94" i="17"/>
  <c r="K93" i="36"/>
  <c r="J93" i="36"/>
  <c r="I93" i="36"/>
  <c r="O93" i="17"/>
  <c r="K92" i="36"/>
  <c r="J92" i="36"/>
  <c r="I92" i="36"/>
  <c r="O92" i="17"/>
  <c r="K91" i="36"/>
  <c r="J91" i="36"/>
  <c r="I91" i="36"/>
  <c r="O91" i="17"/>
  <c r="K90" i="36"/>
  <c r="J90" i="36"/>
  <c r="I90" i="36"/>
  <c r="O90" i="17"/>
  <c r="K89" i="36"/>
  <c r="J89" i="36"/>
  <c r="I89" i="36"/>
  <c r="O89" i="17"/>
  <c r="K88" i="36"/>
  <c r="J88" i="36"/>
  <c r="I88" i="36"/>
  <c r="O88" i="17"/>
  <c r="K87" i="36"/>
  <c r="J87" i="36"/>
  <c r="I87" i="36"/>
  <c r="O87" i="17"/>
  <c r="K86" i="36"/>
  <c r="J86" i="36"/>
  <c r="I86" i="36"/>
  <c r="K85" i="36"/>
  <c r="J85" i="36"/>
  <c r="I85" i="36"/>
  <c r="O85" i="17"/>
  <c r="K84" i="36"/>
  <c r="J84" i="36"/>
  <c r="I84" i="36"/>
  <c r="O84" i="17"/>
  <c r="K83" i="36"/>
  <c r="J83" i="36"/>
  <c r="I83" i="36"/>
  <c r="O83" i="17"/>
  <c r="K82" i="36"/>
  <c r="J82" i="36"/>
  <c r="I82" i="36"/>
  <c r="O82" i="17"/>
  <c r="K81" i="36"/>
  <c r="J81" i="36"/>
  <c r="I81" i="36"/>
  <c r="O81" i="17"/>
  <c r="K80" i="36"/>
  <c r="J80" i="36"/>
  <c r="I80" i="36"/>
  <c r="O80" i="17"/>
  <c r="K79" i="36"/>
  <c r="J79" i="36"/>
  <c r="I79" i="36"/>
  <c r="O79" i="17"/>
  <c r="K78" i="36"/>
  <c r="J78" i="36"/>
  <c r="I78" i="36"/>
  <c r="O78" i="17"/>
  <c r="K77" i="36"/>
  <c r="J77" i="36"/>
  <c r="I77" i="36"/>
  <c r="O77" i="17"/>
  <c r="K76" i="36"/>
  <c r="J76" i="36"/>
  <c r="I76" i="36"/>
  <c r="O76" i="17"/>
  <c r="K75" i="36"/>
  <c r="J75" i="36"/>
  <c r="I75" i="36"/>
  <c r="O75" i="17"/>
  <c r="K74" i="36"/>
  <c r="J74" i="36"/>
  <c r="I74" i="36"/>
  <c r="O74" i="17"/>
  <c r="K73" i="36"/>
  <c r="J73" i="36"/>
  <c r="I73" i="36"/>
  <c r="O73" i="17"/>
  <c r="K72" i="36"/>
  <c r="J72" i="36"/>
  <c r="I72" i="36"/>
  <c r="O72" i="17"/>
  <c r="K71" i="36"/>
  <c r="J71" i="36"/>
  <c r="I71" i="36"/>
  <c r="O71" i="17"/>
  <c r="K70" i="36"/>
  <c r="J70" i="36"/>
  <c r="I70" i="36"/>
  <c r="O70" i="17"/>
  <c r="K69" i="36"/>
  <c r="J69" i="36"/>
  <c r="I69" i="36"/>
  <c r="O69" i="17"/>
  <c r="K68" i="36"/>
  <c r="J68" i="36"/>
  <c r="I68" i="36"/>
  <c r="O68" i="17"/>
  <c r="K67" i="36"/>
  <c r="J67" i="36"/>
  <c r="I67" i="36"/>
  <c r="O67" i="17"/>
  <c r="K66" i="36"/>
  <c r="J66" i="36"/>
  <c r="I66" i="36"/>
  <c r="O66" i="17"/>
  <c r="K65" i="36"/>
  <c r="J65" i="36"/>
  <c r="I65" i="36"/>
  <c r="O65" i="17"/>
  <c r="K64" i="36"/>
  <c r="J64" i="36"/>
  <c r="I64" i="36"/>
  <c r="O64" i="17"/>
  <c r="K63" i="36"/>
  <c r="J63" i="36"/>
  <c r="I63" i="36"/>
  <c r="O63" i="17"/>
  <c r="K62" i="36"/>
  <c r="J62" i="36"/>
  <c r="I62" i="36"/>
  <c r="O62" i="17"/>
  <c r="K61" i="36"/>
  <c r="J61" i="36"/>
  <c r="I61" i="36"/>
  <c r="O61" i="17"/>
  <c r="K60" i="36"/>
  <c r="J60" i="36"/>
  <c r="I60" i="36"/>
  <c r="O60" i="17"/>
  <c r="K59" i="36"/>
  <c r="J59" i="36"/>
  <c r="I59" i="36"/>
  <c r="O59" i="17"/>
  <c r="K58" i="36"/>
  <c r="J58" i="36"/>
  <c r="I58" i="36"/>
  <c r="O58" i="17"/>
  <c r="K57" i="36"/>
  <c r="J57" i="36"/>
  <c r="I57" i="36"/>
  <c r="O57" i="17"/>
  <c r="K56" i="36"/>
  <c r="J56" i="36"/>
  <c r="I56" i="36"/>
  <c r="O56" i="17"/>
  <c r="K55" i="36"/>
  <c r="J55" i="36"/>
  <c r="I55" i="36"/>
  <c r="O55" i="17"/>
  <c r="K54" i="36"/>
  <c r="J54" i="36"/>
  <c r="I54" i="36"/>
  <c r="O54" i="17"/>
  <c r="K53" i="36"/>
  <c r="J53" i="36"/>
  <c r="I53" i="36"/>
  <c r="O53" i="17"/>
  <c r="K52" i="36"/>
  <c r="J52" i="36"/>
  <c r="I52" i="36"/>
  <c r="O52" i="17"/>
  <c r="K51" i="36"/>
  <c r="J51" i="36"/>
  <c r="I51" i="36"/>
  <c r="O51" i="17"/>
  <c r="K50" i="36"/>
  <c r="J50" i="36"/>
  <c r="I50" i="36"/>
  <c r="K49" i="36"/>
  <c r="J49" i="36"/>
  <c r="I49" i="36"/>
  <c r="O49" i="17"/>
  <c r="K48" i="36"/>
  <c r="J48" i="36"/>
  <c r="I48" i="36"/>
  <c r="O48" i="17"/>
  <c r="K47" i="36"/>
  <c r="J47" i="36"/>
  <c r="I47" i="36"/>
  <c r="O47" i="17"/>
  <c r="K46" i="36"/>
  <c r="J46" i="36"/>
  <c r="I46" i="36"/>
  <c r="O46" i="17"/>
  <c r="K45" i="36"/>
  <c r="J45" i="36"/>
  <c r="I45" i="36"/>
  <c r="O45" i="17"/>
  <c r="K44" i="36"/>
  <c r="J44" i="36"/>
  <c r="I44" i="36"/>
  <c r="O44" i="17"/>
  <c r="K43" i="36"/>
  <c r="J43" i="36"/>
  <c r="I43" i="36"/>
  <c r="O43" i="17"/>
  <c r="K42" i="36"/>
  <c r="J42" i="36"/>
  <c r="I42" i="36"/>
  <c r="O42" i="17"/>
  <c r="K41" i="36"/>
  <c r="J41" i="36"/>
  <c r="I41" i="36"/>
  <c r="O41" i="17"/>
  <c r="K40" i="36"/>
  <c r="J40" i="36"/>
  <c r="I40" i="36"/>
  <c r="O40" i="17"/>
  <c r="K39" i="36"/>
  <c r="J39" i="36"/>
  <c r="I39" i="36"/>
  <c r="O39" i="17"/>
  <c r="K38" i="36"/>
  <c r="J38" i="36"/>
  <c r="I38" i="36"/>
  <c r="O38" i="17"/>
  <c r="K37" i="36"/>
  <c r="J37" i="36"/>
  <c r="I37" i="36"/>
  <c r="O37" i="17"/>
  <c r="K36" i="36"/>
  <c r="J36" i="36"/>
  <c r="I36" i="36"/>
  <c r="O36" i="17"/>
  <c r="K35" i="36"/>
  <c r="J35" i="36"/>
  <c r="I35" i="36"/>
  <c r="O35" i="17"/>
  <c r="K34" i="36"/>
  <c r="J34" i="36"/>
  <c r="I34" i="36"/>
  <c r="O34" i="17"/>
  <c r="K33" i="36"/>
  <c r="J33" i="36"/>
  <c r="I33" i="36"/>
  <c r="O33" i="17"/>
  <c r="K32" i="36"/>
  <c r="J32" i="36"/>
  <c r="I32" i="36"/>
  <c r="O32" i="17"/>
  <c r="K31" i="36"/>
  <c r="J31" i="36"/>
  <c r="I31" i="36"/>
  <c r="O31" i="17"/>
  <c r="K30" i="36"/>
  <c r="J30" i="36"/>
  <c r="I30" i="36"/>
  <c r="O30" i="17"/>
  <c r="K29" i="36"/>
  <c r="J29" i="36"/>
  <c r="I29" i="36"/>
  <c r="O29" i="17"/>
  <c r="K28" i="36"/>
  <c r="J28" i="36"/>
  <c r="I28" i="36"/>
  <c r="O28" i="17"/>
  <c r="K27" i="36"/>
  <c r="J27" i="36"/>
  <c r="I27" i="36"/>
  <c r="O27" i="17"/>
  <c r="K26" i="36"/>
  <c r="J26" i="36"/>
  <c r="I26" i="36"/>
  <c r="O26" i="17"/>
  <c r="K25" i="36"/>
  <c r="J25" i="36"/>
  <c r="I25" i="36"/>
  <c r="O25" i="17"/>
  <c r="K24" i="36"/>
  <c r="J24" i="36"/>
  <c r="I24" i="36"/>
  <c r="K23" i="36"/>
  <c r="J23" i="36"/>
  <c r="I23" i="36"/>
  <c r="O23" i="17"/>
  <c r="K22" i="36"/>
  <c r="J22" i="36"/>
  <c r="I22" i="36"/>
  <c r="O22" i="17"/>
  <c r="K21" i="36"/>
  <c r="J21" i="36"/>
  <c r="I21" i="36"/>
  <c r="O21" i="17"/>
  <c r="K20" i="36"/>
  <c r="J20" i="36"/>
  <c r="I20" i="36"/>
  <c r="O20" i="17"/>
  <c r="K19" i="36"/>
  <c r="J19" i="36"/>
  <c r="I19" i="36"/>
  <c r="O19" i="17"/>
  <c r="K18" i="36"/>
  <c r="J18" i="36"/>
  <c r="I18" i="36"/>
  <c r="O18" i="17"/>
  <c r="K17" i="36"/>
  <c r="J17" i="36"/>
  <c r="I17" i="36"/>
  <c r="O17" i="17"/>
  <c r="K16" i="36"/>
  <c r="J16" i="36"/>
  <c r="I16" i="36"/>
  <c r="O16" i="17"/>
  <c r="K15" i="36"/>
  <c r="J15" i="36"/>
  <c r="I15" i="36"/>
  <c r="O15" i="17"/>
  <c r="K14" i="36"/>
  <c r="J14" i="36"/>
  <c r="I14" i="36"/>
  <c r="K13" i="36"/>
  <c r="J13" i="36"/>
  <c r="I13" i="36"/>
  <c r="K12" i="36"/>
  <c r="J12" i="36"/>
  <c r="I12" i="36"/>
  <c r="O12" i="17"/>
  <c r="G11" i="36"/>
  <c r="F11" i="36"/>
  <c r="E11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O9" i="17"/>
  <c r="O24" i="17"/>
  <c r="O50" i="17"/>
  <c r="O86" i="17"/>
  <c r="O13" i="17"/>
  <c r="O102" i="17"/>
  <c r="O141" i="17"/>
  <c r="H14" i="36"/>
  <c r="H51" i="36"/>
  <c r="H53" i="36"/>
  <c r="H55" i="36"/>
  <c r="H57" i="36"/>
  <c r="H59" i="36"/>
  <c r="H61" i="36"/>
  <c r="H63" i="36"/>
  <c r="H65" i="36"/>
  <c r="H67" i="36"/>
  <c r="H69" i="36"/>
  <c r="H71" i="36"/>
  <c r="H73" i="36"/>
  <c r="H75" i="36"/>
  <c r="H77" i="36"/>
  <c r="H79" i="36"/>
  <c r="H81" i="36"/>
  <c r="H83" i="36"/>
  <c r="H85" i="36"/>
  <c r="H87" i="36"/>
  <c r="H89" i="36"/>
  <c r="H91" i="36"/>
  <c r="H93" i="36"/>
  <c r="H95" i="36"/>
  <c r="H97" i="36"/>
  <c r="H99" i="36"/>
  <c r="H101" i="36"/>
  <c r="H17" i="36"/>
  <c r="H107" i="36"/>
  <c r="H119" i="36"/>
  <c r="H131" i="36"/>
  <c r="H25" i="36"/>
  <c r="H33" i="36"/>
  <c r="H44" i="36"/>
  <c r="H147" i="36"/>
  <c r="H50" i="36"/>
  <c r="H52" i="36"/>
  <c r="H54" i="36"/>
  <c r="H56" i="36"/>
  <c r="H58" i="36"/>
  <c r="H60" i="36"/>
  <c r="H62" i="36"/>
  <c r="H64" i="36"/>
  <c r="H66" i="36"/>
  <c r="H68" i="36"/>
  <c r="H70" i="36"/>
  <c r="H72" i="36"/>
  <c r="H74" i="36"/>
  <c r="H76" i="36"/>
  <c r="H78" i="36"/>
  <c r="H80" i="36"/>
  <c r="H82" i="36"/>
  <c r="H84" i="36"/>
  <c r="H15" i="36"/>
  <c r="H23" i="36"/>
  <c r="H105" i="36"/>
  <c r="H113" i="36"/>
  <c r="H121" i="36"/>
  <c r="H129" i="36"/>
  <c r="H29" i="36"/>
  <c r="H35" i="36"/>
  <c r="H42" i="36"/>
  <c r="H48" i="36"/>
  <c r="H12" i="36"/>
  <c r="H86" i="36"/>
  <c r="H88" i="36"/>
  <c r="H90" i="36"/>
  <c r="H92" i="36"/>
  <c r="H94" i="36"/>
  <c r="H96" i="36"/>
  <c r="H98" i="36"/>
  <c r="H100" i="36"/>
  <c r="H21" i="36"/>
  <c r="H109" i="36"/>
  <c r="H117" i="36"/>
  <c r="H125" i="36"/>
  <c r="H133" i="36"/>
  <c r="H137" i="36"/>
  <c r="H27" i="36"/>
  <c r="H143" i="36"/>
  <c r="H18" i="36"/>
  <c r="H20" i="36"/>
  <c r="H102" i="36"/>
  <c r="H104" i="36"/>
  <c r="H106" i="36"/>
  <c r="H108" i="36"/>
  <c r="H110" i="36"/>
  <c r="H112" i="36"/>
  <c r="H114" i="36"/>
  <c r="H116" i="36"/>
  <c r="H118" i="36"/>
  <c r="H120" i="36"/>
  <c r="H122" i="36"/>
  <c r="H124" i="36"/>
  <c r="H126" i="36"/>
  <c r="H128" i="36"/>
  <c r="H130" i="36"/>
  <c r="H132" i="36"/>
  <c r="H134" i="36"/>
  <c r="H136" i="36"/>
  <c r="H138" i="36"/>
  <c r="H140" i="36"/>
  <c r="H19" i="36"/>
  <c r="H103" i="36"/>
  <c r="H111" i="36"/>
  <c r="H115" i="36"/>
  <c r="H123" i="36"/>
  <c r="H127" i="36"/>
  <c r="H135" i="36"/>
  <c r="H139" i="36"/>
  <c r="H31" i="36"/>
  <c r="H37" i="36"/>
  <c r="H40" i="36"/>
  <c r="H46" i="36"/>
  <c r="H141" i="36"/>
  <c r="H145" i="36"/>
  <c r="H16" i="36"/>
  <c r="H22" i="36"/>
  <c r="H24" i="36"/>
  <c r="H26" i="36"/>
  <c r="H28" i="36"/>
  <c r="H30" i="36"/>
  <c r="H32" i="36"/>
  <c r="H34" i="36"/>
  <c r="H36" i="36"/>
  <c r="H38" i="36"/>
  <c r="H39" i="36"/>
  <c r="H41" i="36"/>
  <c r="H43" i="36"/>
  <c r="H45" i="36"/>
  <c r="H47" i="36"/>
  <c r="H49" i="36"/>
  <c r="H142" i="36"/>
  <c r="H144" i="36"/>
  <c r="H146" i="36"/>
  <c r="J11" i="36"/>
  <c r="D11" i="36"/>
  <c r="H13" i="36"/>
  <c r="H13" i="31" l="1"/>
  <c r="H145" i="31"/>
  <c r="H106" i="31"/>
  <c r="H28" i="31"/>
  <c r="H17" i="31"/>
  <c r="H90" i="31"/>
  <c r="H18" i="31"/>
  <c r="H54" i="31"/>
  <c r="O11" i="17"/>
  <c r="H11" i="36"/>
  <c r="H15" i="31" l="1"/>
  <c r="H12" i="31" s="1"/>
  <c r="H21" i="17" l="1"/>
  <c r="H20" i="17"/>
  <c r="H10" i="17"/>
  <c r="H14" i="17" l="1"/>
  <c r="H18" i="17"/>
  <c r="H17" i="17"/>
  <c r="H13" i="17"/>
  <c r="H16" i="17"/>
  <c r="H19" i="17"/>
  <c r="H12" i="17" l="1"/>
  <c r="D66" i="29" l="1"/>
  <c r="D64" i="29"/>
  <c r="Q64" i="17" l="1"/>
  <c r="Q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Q121" i="17" l="1"/>
  <c r="Q63" i="17"/>
  <c r="Q24" i="17"/>
  <c r="Q120" i="17"/>
  <c r="Q80" i="17"/>
  <c r="Q31" i="17"/>
  <c r="Q143" i="17"/>
  <c r="Q135" i="17"/>
  <c r="Q127" i="17"/>
  <c r="Q119" i="17"/>
  <c r="Q111" i="17"/>
  <c r="Q103" i="17"/>
  <c r="Q95" i="17"/>
  <c r="Q87" i="17"/>
  <c r="Q79" i="17"/>
  <c r="Q71" i="17"/>
  <c r="Q61" i="17"/>
  <c r="Q53" i="17"/>
  <c r="Q45" i="17"/>
  <c r="Q38" i="17"/>
  <c r="Q30" i="17"/>
  <c r="Q22" i="17"/>
  <c r="Q14" i="17"/>
  <c r="Q145" i="17"/>
  <c r="Q105" i="17"/>
  <c r="Q39" i="17"/>
  <c r="Q136" i="17"/>
  <c r="Q96" i="17"/>
  <c r="Q15" i="17"/>
  <c r="Q142" i="17"/>
  <c r="Q134" i="17"/>
  <c r="Q126" i="17"/>
  <c r="Q118" i="17"/>
  <c r="Q110" i="17"/>
  <c r="Q102" i="17"/>
  <c r="Q94" i="17"/>
  <c r="Q86" i="17"/>
  <c r="Q78" i="17"/>
  <c r="Q70" i="17"/>
  <c r="Q52" i="17"/>
  <c r="Q44" i="17"/>
  <c r="Q37" i="17"/>
  <c r="Q29" i="17"/>
  <c r="Q21" i="17"/>
  <c r="Q13" i="17"/>
  <c r="Q129" i="17"/>
  <c r="Q89" i="17"/>
  <c r="Q32" i="17"/>
  <c r="Q144" i="17"/>
  <c r="Q88" i="17"/>
  <c r="Q23" i="17"/>
  <c r="Q141" i="17"/>
  <c r="Q133" i="17"/>
  <c r="Q125" i="17"/>
  <c r="Q117" i="17"/>
  <c r="Q109" i="17"/>
  <c r="Q101" i="17"/>
  <c r="Q93" i="17"/>
  <c r="Q85" i="17"/>
  <c r="Q77" i="17"/>
  <c r="Q69" i="17"/>
  <c r="Q59" i="17"/>
  <c r="Q51" i="17"/>
  <c r="Q43" i="17"/>
  <c r="Q36" i="17"/>
  <c r="Q28" i="17"/>
  <c r="Q20" i="17"/>
  <c r="Q97" i="17"/>
  <c r="Q55" i="17"/>
  <c r="Q112" i="17"/>
  <c r="Q72" i="17"/>
  <c r="Q54" i="17"/>
  <c r="Q148" i="17"/>
  <c r="Q140" i="17"/>
  <c r="Q132" i="17"/>
  <c r="Q124" i="17"/>
  <c r="Q116" i="17"/>
  <c r="Q108" i="17"/>
  <c r="Q100" i="17"/>
  <c r="Q84" i="17"/>
  <c r="Q76" i="17"/>
  <c r="Q68" i="17"/>
  <c r="Q58" i="17"/>
  <c r="Q50" i="17"/>
  <c r="Q42" i="17"/>
  <c r="Q35" i="17"/>
  <c r="Q27" i="17"/>
  <c r="Q19" i="17"/>
  <c r="Q113" i="17"/>
  <c r="Q73" i="17"/>
  <c r="Q47" i="17"/>
  <c r="Q147" i="17"/>
  <c r="Q139" i="17"/>
  <c r="Q131" i="17"/>
  <c r="Q123" i="17"/>
  <c r="Q115" i="17"/>
  <c r="Q107" i="17"/>
  <c r="Q99" i="17"/>
  <c r="Q91" i="17"/>
  <c r="Q83" i="17"/>
  <c r="Q75" i="17"/>
  <c r="Q67" i="17"/>
  <c r="Q57" i="17"/>
  <c r="Q49" i="17"/>
  <c r="Q41" i="17"/>
  <c r="Q34" i="17"/>
  <c r="Q26" i="17"/>
  <c r="Q18" i="17"/>
  <c r="Q137" i="17"/>
  <c r="Q81" i="17"/>
  <c r="Q16" i="17"/>
  <c r="Q128" i="17"/>
  <c r="Q104" i="17"/>
  <c r="Q62" i="17"/>
  <c r="Q46" i="17"/>
  <c r="Q146" i="17"/>
  <c r="Q138" i="17"/>
  <c r="Q130" i="17"/>
  <c r="Q122" i="17"/>
  <c r="Q114" i="17"/>
  <c r="Q106" i="17"/>
  <c r="Q98" i="17"/>
  <c r="Q90" i="17"/>
  <c r="Q82" i="17"/>
  <c r="Q74" i="17"/>
  <c r="Q65" i="17"/>
  <c r="Q56" i="17"/>
  <c r="Q48" i="17"/>
  <c r="Q40" i="17"/>
  <c r="Q33" i="17"/>
  <c r="Q25" i="17"/>
  <c r="Q17" i="17"/>
  <c r="Q92" i="17"/>
  <c r="Q60" i="17"/>
  <c r="D148" i="24"/>
  <c r="D147" i="24"/>
  <c r="D146" i="24"/>
  <c r="D145" i="24"/>
  <c r="D144" i="24"/>
  <c r="D143" i="24"/>
  <c r="D142" i="24"/>
  <c r="D141" i="24"/>
  <c r="D140" i="24"/>
  <c r="D139" i="24"/>
  <c r="D138" i="24"/>
  <c r="D137" i="24"/>
  <c r="D136" i="24"/>
  <c r="D135" i="24"/>
  <c r="D134" i="24"/>
  <c r="D133" i="24"/>
  <c r="D132" i="24"/>
  <c r="D131" i="24"/>
  <c r="D130" i="24"/>
  <c r="D129" i="24"/>
  <c r="D128" i="24"/>
  <c r="D127" i="24"/>
  <c r="D126" i="24"/>
  <c r="D125" i="24"/>
  <c r="D124" i="24"/>
  <c r="D123" i="24"/>
  <c r="D122" i="24"/>
  <c r="D121" i="24"/>
  <c r="D120" i="24"/>
  <c r="D119" i="24"/>
  <c r="D118" i="24"/>
  <c r="D117" i="24"/>
  <c r="D116" i="24"/>
  <c r="D115" i="24"/>
  <c r="D114" i="24"/>
  <c r="D113" i="24"/>
  <c r="D112" i="24"/>
  <c r="D111" i="24"/>
  <c r="D110" i="24"/>
  <c r="D109" i="24"/>
  <c r="D108" i="24"/>
  <c r="D107" i="24"/>
  <c r="D106" i="24"/>
  <c r="D105" i="24"/>
  <c r="D104" i="24"/>
  <c r="D103" i="24"/>
  <c r="D102" i="24"/>
  <c r="D101" i="24"/>
  <c r="D100" i="24"/>
  <c r="D99" i="24"/>
  <c r="D98" i="24"/>
  <c r="D97" i="24"/>
  <c r="D96" i="24"/>
  <c r="D89" i="24"/>
  <c r="D88" i="24"/>
  <c r="D87" i="24"/>
  <c r="D86" i="24"/>
  <c r="D85" i="24"/>
  <c r="D84" i="24"/>
  <c r="D83" i="24"/>
  <c r="D82" i="24"/>
  <c r="D81" i="24"/>
  <c r="D80" i="24"/>
  <c r="D79" i="24"/>
  <c r="D78" i="24"/>
  <c r="D77" i="24"/>
  <c r="D76" i="24"/>
  <c r="D75" i="24"/>
  <c r="D74" i="24"/>
  <c r="D73" i="24"/>
  <c r="D72" i="24"/>
  <c r="D71" i="24"/>
  <c r="D70" i="24"/>
  <c r="D69" i="24"/>
  <c r="D68" i="24"/>
  <c r="D67" i="24"/>
  <c r="D66" i="24"/>
  <c r="D65" i="24"/>
  <c r="D64" i="24"/>
  <c r="D63" i="24"/>
  <c r="D62" i="24"/>
  <c r="D61" i="24"/>
  <c r="D60" i="24"/>
  <c r="D59" i="24"/>
  <c r="D58" i="24"/>
  <c r="D57" i="24"/>
  <c r="D56" i="24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9" i="24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K9" i="17"/>
  <c r="J96" i="31"/>
  <c r="P13" i="17" l="1"/>
  <c r="P14" i="17"/>
  <c r="P15" i="17"/>
  <c r="P16" i="17"/>
  <c r="D17" i="28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D36" i="28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D89" i="28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D111" i="28"/>
  <c r="P112" i="17"/>
  <c r="P113" i="17"/>
  <c r="P114" i="17"/>
  <c r="P115" i="17"/>
  <c r="P116" i="17"/>
  <c r="D117" i="28"/>
  <c r="P118" i="17"/>
  <c r="P119" i="17"/>
  <c r="P120" i="17"/>
  <c r="P121" i="17"/>
  <c r="P122" i="17"/>
  <c r="P123" i="17"/>
  <c r="P124" i="17"/>
  <c r="P125" i="17"/>
  <c r="P126" i="17"/>
  <c r="D127" i="28"/>
  <c r="P128" i="17"/>
  <c r="D129" i="28"/>
  <c r="P130" i="17"/>
  <c r="P131" i="17"/>
  <c r="P132" i="17"/>
  <c r="P133" i="17"/>
  <c r="P134" i="17"/>
  <c r="P135" i="17"/>
  <c r="P136" i="17"/>
  <c r="P137" i="17"/>
  <c r="D138" i="28"/>
  <c r="D139" i="28"/>
  <c r="D140" i="28"/>
  <c r="P141" i="17"/>
  <c r="P142" i="17"/>
  <c r="P143" i="17"/>
  <c r="P144" i="17"/>
  <c r="P145" i="17"/>
  <c r="P146" i="17"/>
  <c r="P147" i="17"/>
  <c r="P148" i="17"/>
  <c r="D9" i="28"/>
  <c r="I151" i="31" l="1"/>
  <c r="I127" i="31"/>
  <c r="I79" i="31"/>
  <c r="I23" i="31"/>
  <c r="I126" i="31"/>
  <c r="I86" i="31"/>
  <c r="I70" i="31"/>
  <c r="I22" i="31"/>
  <c r="I149" i="31"/>
  <c r="I141" i="31"/>
  <c r="P129" i="17"/>
  <c r="I125" i="31"/>
  <c r="I117" i="31"/>
  <c r="I109" i="31"/>
  <c r="I101" i="31"/>
  <c r="P89" i="17"/>
  <c r="I85" i="31"/>
  <c r="I77" i="31"/>
  <c r="I69" i="31"/>
  <c r="I60" i="31"/>
  <c r="I52" i="31"/>
  <c r="I44" i="31"/>
  <c r="I37" i="31"/>
  <c r="I29" i="31"/>
  <c r="P17" i="17"/>
  <c r="I135" i="31"/>
  <c r="I87" i="31"/>
  <c r="I46" i="31"/>
  <c r="I118" i="31"/>
  <c r="I38" i="31"/>
  <c r="P10" i="17"/>
  <c r="I14" i="31" s="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P139" i="17"/>
  <c r="I95" i="31"/>
  <c r="I62" i="31"/>
  <c r="P138" i="17"/>
  <c r="I30" i="31"/>
  <c r="P9" i="17"/>
  <c r="I147" i="31"/>
  <c r="I139" i="31"/>
  <c r="P127" i="17"/>
  <c r="I123" i="31"/>
  <c r="P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P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P140" i="17"/>
  <c r="I136" i="31"/>
  <c r="I128" i="31"/>
  <c r="I120" i="31"/>
  <c r="I112" i="31"/>
  <c r="I104" i="31"/>
  <c r="I88" i="31"/>
  <c r="I80" i="31"/>
  <c r="I72" i="31"/>
  <c r="I63" i="31"/>
  <c r="I55" i="31"/>
  <c r="I47" i="31"/>
  <c r="P36" i="17"/>
  <c r="I32" i="31"/>
  <c r="I24" i="31"/>
  <c r="I96" i="31"/>
  <c r="P60" i="17"/>
  <c r="I13" i="31" l="1"/>
  <c r="I115" i="31"/>
  <c r="I133" i="31"/>
  <c r="I93" i="31"/>
  <c r="I121" i="31"/>
  <c r="I142" i="31"/>
  <c r="I40" i="31"/>
  <c r="I64" i="31"/>
  <c r="I144" i="31"/>
  <c r="I131" i="31"/>
  <c r="I143" i="31"/>
  <c r="I21" i="31"/>
  <c r="L148" i="17" l="1"/>
  <c r="K148" i="17"/>
  <c r="F148" i="17" l="1"/>
  <c r="F152" i="31" l="1"/>
  <c r="R148" i="17"/>
  <c r="K152" i="31" l="1"/>
  <c r="M152" i="31" s="1"/>
  <c r="L9" i="17" l="1"/>
  <c r="D12" i="29" l="1"/>
  <c r="D10" i="29"/>
  <c r="D9" i="29"/>
  <c r="D12" i="17"/>
  <c r="E11" i="22"/>
  <c r="E8" i="22" s="1"/>
  <c r="D10" i="17"/>
  <c r="D14" i="31" s="1"/>
  <c r="D9" i="17"/>
  <c r="D13" i="31" l="1"/>
  <c r="Q9" i="17"/>
  <c r="Q10" i="17"/>
  <c r="J14" i="31" s="1"/>
  <c r="D16" i="31"/>
  <c r="D15" i="31" s="1"/>
  <c r="D12" i="31" s="1"/>
  <c r="D11" i="17"/>
  <c r="D8" i="17" s="1"/>
  <c r="Q12" i="17"/>
  <c r="D11" i="29"/>
  <c r="J13" i="31" l="1"/>
  <c r="J16" i="31"/>
  <c r="J15" i="31" s="1"/>
  <c r="J12" i="31" s="1"/>
  <c r="Q11" i="17"/>
  <c r="L147" i="17" l="1"/>
  <c r="K147" i="17" l="1"/>
  <c r="F147" i="17" s="1"/>
  <c r="F151" i="31" l="1"/>
  <c r="L93" i="17" l="1"/>
  <c r="L10" i="17" l="1"/>
  <c r="L12" i="17" l="1"/>
  <c r="L130" i="17" l="1"/>
  <c r="L133" i="17"/>
  <c r="L96" i="17"/>
  <c r="L63" i="17"/>
  <c r="L35" i="17"/>
  <c r="L132" i="17"/>
  <c r="L118" i="17"/>
  <c r="L95" i="17"/>
  <c r="L78" i="17"/>
  <c r="L55" i="17"/>
  <c r="L39" i="17"/>
  <c r="L26" i="17"/>
  <c r="L19" i="17"/>
  <c r="L139" i="17"/>
  <c r="L131" i="17"/>
  <c r="L124" i="17"/>
  <c r="L117" i="17"/>
  <c r="L110" i="17"/>
  <c r="L102" i="17"/>
  <c r="L94" i="17"/>
  <c r="L85" i="17"/>
  <c r="L77" i="17"/>
  <c r="L69" i="17"/>
  <c r="L61" i="17"/>
  <c r="L54" i="17"/>
  <c r="L46" i="17"/>
  <c r="L33" i="17"/>
  <c r="L25" i="17"/>
  <c r="L88" i="17"/>
  <c r="L57" i="17"/>
  <c r="L36" i="17"/>
  <c r="L13" i="17"/>
  <c r="L112" i="17"/>
  <c r="L79" i="17"/>
  <c r="L56" i="17"/>
  <c r="L40" i="17"/>
  <c r="L27" i="17"/>
  <c r="L20" i="17"/>
  <c r="L140" i="17"/>
  <c r="L125" i="17"/>
  <c r="L103" i="17"/>
  <c r="L86" i="17"/>
  <c r="L70" i="17"/>
  <c r="L47" i="17"/>
  <c r="L34" i="17"/>
  <c r="L138" i="17"/>
  <c r="L123" i="17"/>
  <c r="L109" i="17"/>
  <c r="L92" i="17"/>
  <c r="L84" i="17"/>
  <c r="L76" i="17"/>
  <c r="L68" i="17"/>
  <c r="L53" i="17"/>
  <c r="L45" i="17"/>
  <c r="L32" i="17"/>
  <c r="L119" i="17"/>
  <c r="L105" i="17"/>
  <c r="L80" i="17"/>
  <c r="L41" i="17"/>
  <c r="L21" i="17"/>
  <c r="L71" i="17"/>
  <c r="L111" i="17"/>
  <c r="L62" i="17"/>
  <c r="L146" i="17"/>
  <c r="L116" i="17"/>
  <c r="L101" i="17"/>
  <c r="L145" i="17"/>
  <c r="L137" i="17"/>
  <c r="L129" i="17"/>
  <c r="L122" i="17"/>
  <c r="L115" i="17"/>
  <c r="L108" i="17"/>
  <c r="L100" i="17"/>
  <c r="L91" i="17"/>
  <c r="L83" i="17"/>
  <c r="L75" i="17"/>
  <c r="L67" i="17"/>
  <c r="L60" i="17"/>
  <c r="L52" i="17"/>
  <c r="L44" i="17"/>
  <c r="L38" i="17"/>
  <c r="L31" i="17"/>
  <c r="L24" i="17"/>
  <c r="L16" i="17"/>
  <c r="L142" i="17"/>
  <c r="L72" i="17"/>
  <c r="L134" i="17"/>
  <c r="L97" i="17"/>
  <c r="L64" i="17"/>
  <c r="L28" i="17"/>
  <c r="L141" i="17"/>
  <c r="L104" i="17"/>
  <c r="L87" i="17"/>
  <c r="L48" i="17"/>
  <c r="L144" i="17"/>
  <c r="L136" i="17"/>
  <c r="L128" i="17"/>
  <c r="L121" i="17"/>
  <c r="L114" i="17"/>
  <c r="L107" i="17"/>
  <c r="L99" i="17"/>
  <c r="L90" i="17"/>
  <c r="L82" i="17"/>
  <c r="L74" i="17"/>
  <c r="L66" i="17"/>
  <c r="L59" i="17"/>
  <c r="L51" i="17"/>
  <c r="L43" i="17"/>
  <c r="L37" i="17"/>
  <c r="L30" i="17"/>
  <c r="L23" i="17"/>
  <c r="L15" i="17"/>
  <c r="L143" i="17"/>
  <c r="L135" i="17"/>
  <c r="L127" i="17"/>
  <c r="L120" i="17"/>
  <c r="L113" i="17"/>
  <c r="L106" i="17"/>
  <c r="L98" i="17"/>
  <c r="L89" i="17"/>
  <c r="L81" i="17"/>
  <c r="L73" i="17"/>
  <c r="L65" i="17"/>
  <c r="L58" i="17"/>
  <c r="L50" i="17"/>
  <c r="L42" i="17"/>
  <c r="L29" i="17"/>
  <c r="L22" i="17"/>
  <c r="L14" i="17"/>
  <c r="L126" i="17"/>
  <c r="L49" i="17"/>
  <c r="L17" i="17"/>
  <c r="L18" i="17"/>
  <c r="L11" i="17" l="1"/>
  <c r="L8" i="17" s="1"/>
  <c r="K10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F112" i="17" l="1"/>
  <c r="F115" i="17"/>
  <c r="F122" i="17"/>
  <c r="F129" i="17"/>
  <c r="F144" i="17"/>
  <c r="F116" i="17"/>
  <c r="F119" i="17"/>
  <c r="F123" i="17"/>
  <c r="F126" i="17"/>
  <c r="F141" i="17"/>
  <c r="F145" i="17"/>
  <c r="F9" i="17"/>
  <c r="F10" i="17"/>
  <c r="F14" i="31" s="1"/>
  <c r="F113" i="17"/>
  <c r="F117" i="17"/>
  <c r="F120" i="17"/>
  <c r="F124" i="17"/>
  <c r="F127" i="17"/>
  <c r="F142" i="17"/>
  <c r="F146" i="17"/>
  <c r="F111" i="17"/>
  <c r="F114" i="17"/>
  <c r="F118" i="17"/>
  <c r="F121" i="17"/>
  <c r="F125" i="17"/>
  <c r="F128" i="17"/>
  <c r="F143" i="17"/>
  <c r="F13" i="31" l="1"/>
  <c r="F122" i="31"/>
  <c r="F121" i="31"/>
  <c r="F123" i="31"/>
  <c r="F118" i="31"/>
  <c r="F117" i="31"/>
  <c r="F120" i="31"/>
  <c r="F125" i="31"/>
  <c r="F115" i="31"/>
  <c r="F148" i="31"/>
  <c r="F133" i="31"/>
  <c r="F124" i="31"/>
  <c r="F146" i="31"/>
  <c r="F149" i="31"/>
  <c r="F126" i="31"/>
  <c r="F150" i="31"/>
  <c r="F132" i="31"/>
  <c r="F131" i="31"/>
  <c r="F145" i="31"/>
  <c r="F119" i="31"/>
  <c r="F127" i="31"/>
  <c r="F147" i="31"/>
  <c r="F129" i="31"/>
  <c r="F128" i="31"/>
  <c r="F130" i="31"/>
  <c r="F116" i="31"/>
  <c r="F135" i="17"/>
  <c r="F136" i="17"/>
  <c r="F137" i="17"/>
  <c r="F130" i="17"/>
  <c r="F134" i="17"/>
  <c r="F133" i="17"/>
  <c r="F140" i="31" l="1"/>
  <c r="K140" i="31" s="1"/>
  <c r="M140" i="31" s="1"/>
  <c r="F137" i="31"/>
  <c r="F139" i="31"/>
  <c r="K139" i="31" s="1"/>
  <c r="M139" i="31" s="1"/>
  <c r="F138" i="31"/>
  <c r="K138" i="31" s="1"/>
  <c r="M138" i="31" s="1"/>
  <c r="F134" i="31"/>
  <c r="K134" i="31" s="1"/>
  <c r="M134" i="31" s="1"/>
  <c r="F141" i="31"/>
  <c r="R113" i="17"/>
  <c r="K117" i="31"/>
  <c r="M117" i="31" s="1"/>
  <c r="R135" i="17"/>
  <c r="R116" i="17"/>
  <c r="K120" i="31"/>
  <c r="M120" i="31" s="1"/>
  <c r="R125" i="17"/>
  <c r="K129" i="31"/>
  <c r="M129" i="31" s="1"/>
  <c r="R128" i="17"/>
  <c r="K132" i="31"/>
  <c r="M132" i="31" s="1"/>
  <c r="R127" i="17"/>
  <c r="K131" i="31"/>
  <c r="M131" i="31" s="1"/>
  <c r="R114" i="17"/>
  <c r="K118" i="31"/>
  <c r="M118" i="31" s="1"/>
  <c r="R136" i="17"/>
  <c r="R9" i="17"/>
  <c r="R129" i="17"/>
  <c r="K133" i="31"/>
  <c r="M133" i="31" s="1"/>
  <c r="R124" i="17"/>
  <c r="K128" i="31"/>
  <c r="M128" i="31" s="1"/>
  <c r="R117" i="17"/>
  <c r="K121" i="31"/>
  <c r="M121" i="31" s="1"/>
  <c r="R134" i="17"/>
  <c r="R115" i="17"/>
  <c r="K119" i="31"/>
  <c r="M119" i="31" s="1"/>
  <c r="R112" i="17"/>
  <c r="K116" i="31"/>
  <c r="M116" i="31" s="1"/>
  <c r="R118" i="17"/>
  <c r="K122" i="31"/>
  <c r="M122" i="31" s="1"/>
  <c r="R145" i="17"/>
  <c r="K149" i="31"/>
  <c r="M149" i="31" s="1"/>
  <c r="R119" i="17"/>
  <c r="K123" i="31"/>
  <c r="M123" i="31" s="1"/>
  <c r="R121" i="17"/>
  <c r="K125" i="31"/>
  <c r="M125" i="31" s="1"/>
  <c r="R122" i="17"/>
  <c r="K126" i="31"/>
  <c r="M126" i="31" s="1"/>
  <c r="R123" i="17"/>
  <c r="K127" i="31"/>
  <c r="M127" i="31" s="1"/>
  <c r="R120" i="17"/>
  <c r="K124" i="31"/>
  <c r="M124" i="31" s="1"/>
  <c r="R144" i="17"/>
  <c r="K148" i="31"/>
  <c r="M148" i="31" s="1"/>
  <c r="R142" i="17"/>
  <c r="K146" i="31"/>
  <c r="M146" i="31" s="1"/>
  <c r="R146" i="17"/>
  <c r="K150" i="31"/>
  <c r="M150" i="31" s="1"/>
  <c r="R130" i="17"/>
  <c r="R111" i="17"/>
  <c r="K115" i="31"/>
  <c r="M115" i="31" s="1"/>
  <c r="R10" i="17"/>
  <c r="R126" i="17"/>
  <c r="K130" i="31"/>
  <c r="M130" i="31" s="1"/>
  <c r="R141" i="17"/>
  <c r="K145" i="31"/>
  <c r="M145" i="31" s="1"/>
  <c r="R143" i="17"/>
  <c r="K147" i="31"/>
  <c r="M147" i="31" s="1"/>
  <c r="K13" i="31" l="1"/>
  <c r="M13" i="31" s="1"/>
  <c r="K14" i="31"/>
  <c r="R137" i="17"/>
  <c r="K141" i="31"/>
  <c r="M141" i="31" s="1"/>
  <c r="R133" i="17"/>
  <c r="K137" i="31"/>
  <c r="M137" i="31" s="1"/>
  <c r="M14" i="31" l="1"/>
  <c r="D11" i="22" l="1"/>
  <c r="D8" i="22" s="1"/>
  <c r="K151" i="31" l="1"/>
  <c r="M151" i="31" s="1"/>
  <c r="R147" i="17"/>
  <c r="F131" i="17" l="1"/>
  <c r="F132" i="17"/>
  <c r="F138" i="17"/>
  <c r="F140" i="17"/>
  <c r="F139" i="17"/>
  <c r="F110" i="17"/>
  <c r="F144" i="31" l="1"/>
  <c r="K144" i="31" s="1"/>
  <c r="M144" i="31" s="1"/>
  <c r="F114" i="31"/>
  <c r="F142" i="31"/>
  <c r="K142" i="31" s="1"/>
  <c r="M142" i="31" s="1"/>
  <c r="F143" i="31"/>
  <c r="K143" i="31" s="1"/>
  <c r="M143" i="31" s="1"/>
  <c r="F136" i="31"/>
  <c r="K136" i="31" s="1"/>
  <c r="M136" i="31" s="1"/>
  <c r="F135" i="31"/>
  <c r="K135" i="31" s="1"/>
  <c r="M135" i="31" s="1"/>
  <c r="R131" i="17"/>
  <c r="R110" i="17"/>
  <c r="R140" i="17"/>
  <c r="R139" i="17"/>
  <c r="R138" i="17"/>
  <c r="R132" i="17"/>
  <c r="F99" i="17" l="1"/>
  <c r="F68" i="17"/>
  <c r="F88" i="17"/>
  <c r="F45" i="17"/>
  <c r="F50" i="17"/>
  <c r="F51" i="17"/>
  <c r="F80" i="17"/>
  <c r="F96" i="17"/>
  <c r="F109" i="17"/>
  <c r="F26" i="17"/>
  <c r="F59" i="17"/>
  <c r="F60" i="17"/>
  <c r="F89" i="17"/>
  <c r="F58" i="17"/>
  <c r="F43" i="17"/>
  <c r="F32" i="17"/>
  <c r="F53" i="17"/>
  <c r="F78" i="17"/>
  <c r="F21" i="17"/>
  <c r="F35" i="17"/>
  <c r="F95" i="17"/>
  <c r="F30" i="17"/>
  <c r="F106" i="17"/>
  <c r="F98" i="17"/>
  <c r="F54" i="17"/>
  <c r="F105" i="17"/>
  <c r="F52" i="17"/>
  <c r="F100" i="17"/>
  <c r="F23" i="17"/>
  <c r="F94" i="17"/>
  <c r="F31" i="17"/>
  <c r="F29" i="17"/>
  <c r="F28" i="17"/>
  <c r="F103" i="17"/>
  <c r="F13" i="17"/>
  <c r="F107" i="17"/>
  <c r="F93" i="17"/>
  <c r="F20" i="17"/>
  <c r="F71" i="17"/>
  <c r="F48" i="17"/>
  <c r="F19" i="17"/>
  <c r="F33" i="17"/>
  <c r="F49" i="17"/>
  <c r="F84" i="17"/>
  <c r="F16" i="17"/>
  <c r="F83" i="17"/>
  <c r="F75" i="17"/>
  <c r="F61" i="17"/>
  <c r="F64" i="17"/>
  <c r="F34" i="17"/>
  <c r="F36" i="17"/>
  <c r="F104" i="17"/>
  <c r="F97" i="17"/>
  <c r="F17" i="17"/>
  <c r="F56" i="17"/>
  <c r="F42" i="17"/>
  <c r="F47" i="17"/>
  <c r="F41" i="17"/>
  <c r="F76" i="17"/>
  <c r="F44" i="17"/>
  <c r="F55" i="17"/>
  <c r="F65" i="17"/>
  <c r="F82" i="17"/>
  <c r="F102" i="17"/>
  <c r="F79" i="17"/>
  <c r="F90" i="17"/>
  <c r="F73" i="17"/>
  <c r="F66" i="17"/>
  <c r="F86" i="17"/>
  <c r="F37" i="17"/>
  <c r="F108" i="17"/>
  <c r="F72" i="17"/>
  <c r="F14" i="17"/>
  <c r="F70" i="17"/>
  <c r="F69" i="17"/>
  <c r="F62" i="17"/>
  <c r="F39" i="17"/>
  <c r="F22" i="17"/>
  <c r="F87" i="17"/>
  <c r="F18" i="17"/>
  <c r="F91" i="17"/>
  <c r="F24" i="17"/>
  <c r="F81" i="17"/>
  <c r="F101" i="17"/>
  <c r="F77" i="17"/>
  <c r="F46" i="17"/>
  <c r="F85" i="17"/>
  <c r="F67" i="17"/>
  <c r="F57" i="17"/>
  <c r="F25" i="17"/>
  <c r="F74" i="17"/>
  <c r="F40" i="17"/>
  <c r="F27" i="17"/>
  <c r="F63" i="17"/>
  <c r="F38" i="17"/>
  <c r="F100" i="31" l="1"/>
  <c r="K100" i="31" s="1"/>
  <c r="M100" i="31" s="1"/>
  <c r="F44" i="31"/>
  <c r="K44" i="31" s="1"/>
  <c r="M44" i="31" s="1"/>
  <c r="F105" i="31"/>
  <c r="K105" i="31" s="1"/>
  <c r="M105" i="31" s="1"/>
  <c r="F66" i="31"/>
  <c r="K66" i="31" s="1"/>
  <c r="M66" i="31" s="1"/>
  <c r="F70" i="31"/>
  <c r="K70" i="31" s="1"/>
  <c r="M70" i="31" s="1"/>
  <c r="F59" i="31"/>
  <c r="K59" i="31" s="1"/>
  <c r="M59" i="31" s="1"/>
  <c r="F101" i="31"/>
  <c r="K101" i="31" s="1"/>
  <c r="M101" i="31" s="1"/>
  <c r="F24" i="31"/>
  <c r="K24" i="31" s="1"/>
  <c r="M24" i="31" s="1"/>
  <c r="F110" i="31"/>
  <c r="K110" i="31" s="1"/>
  <c r="M110" i="31" s="1"/>
  <c r="F47" i="31"/>
  <c r="K47" i="31" s="1"/>
  <c r="M47" i="31" s="1"/>
  <c r="F84" i="31"/>
  <c r="K84" i="31" s="1"/>
  <c r="M84" i="31" s="1"/>
  <c r="F69" i="31"/>
  <c r="K69" i="31" s="1"/>
  <c r="M69" i="31" s="1"/>
  <c r="F21" i="31"/>
  <c r="K21" i="31" s="1"/>
  <c r="M21" i="31" s="1"/>
  <c r="F85" i="31"/>
  <c r="K85" i="31" s="1"/>
  <c r="M85" i="31" s="1"/>
  <c r="F73" i="31"/>
  <c r="K73" i="31" s="1"/>
  <c r="M73" i="31" s="1"/>
  <c r="F77" i="31"/>
  <c r="K77" i="31" s="1"/>
  <c r="M77" i="31" s="1"/>
  <c r="F48" i="31"/>
  <c r="K48" i="31" s="1"/>
  <c r="M48" i="31" s="1"/>
  <c r="F108" i="31"/>
  <c r="K108" i="31" s="1"/>
  <c r="M108" i="31" s="1"/>
  <c r="F20" i="31"/>
  <c r="K20" i="31" s="1"/>
  <c r="M20" i="31" s="1"/>
  <c r="F97" i="31"/>
  <c r="K97" i="31" s="1"/>
  <c r="M97" i="31" s="1"/>
  <c r="F98" i="31"/>
  <c r="K98" i="31" s="1"/>
  <c r="M98" i="31" s="1"/>
  <c r="F34" i="31"/>
  <c r="K34" i="31" s="1"/>
  <c r="M34" i="31" s="1"/>
  <c r="F62" i="31"/>
  <c r="K62" i="31" s="1"/>
  <c r="M62" i="31" s="1"/>
  <c r="F55" i="31"/>
  <c r="K55" i="31" s="1"/>
  <c r="M55" i="31" s="1"/>
  <c r="F81" i="31"/>
  <c r="K81" i="31" s="1"/>
  <c r="M81" i="31" s="1"/>
  <c r="F35" i="31"/>
  <c r="K35" i="31" s="1"/>
  <c r="M35" i="31" s="1"/>
  <c r="F29" i="31"/>
  <c r="K29" i="31" s="1"/>
  <c r="M29" i="31" s="1"/>
  <c r="F28" i="31"/>
  <c r="K28" i="31" s="1"/>
  <c r="M28" i="31" s="1"/>
  <c r="F74" i="31"/>
  <c r="K74" i="31" s="1"/>
  <c r="M74" i="31" s="1"/>
  <c r="F94" i="31"/>
  <c r="K94" i="31" s="1"/>
  <c r="M94" i="31" s="1"/>
  <c r="F80" i="31"/>
  <c r="K80" i="31" s="1"/>
  <c r="M80" i="31" s="1"/>
  <c r="F40" i="31"/>
  <c r="K40" i="31" s="1"/>
  <c r="M40" i="31" s="1"/>
  <c r="F88" i="31"/>
  <c r="K88" i="31" s="1"/>
  <c r="M88" i="31" s="1"/>
  <c r="F111" i="31"/>
  <c r="K111" i="31" s="1"/>
  <c r="M111" i="31" s="1"/>
  <c r="F27" i="31"/>
  <c r="K27" i="31" s="1"/>
  <c r="M27" i="31" s="1"/>
  <c r="F99" i="31"/>
  <c r="K99" i="31" s="1"/>
  <c r="M99" i="31" s="1"/>
  <c r="F93" i="31"/>
  <c r="K93" i="31" s="1"/>
  <c r="M93" i="31" s="1"/>
  <c r="F54" i="31"/>
  <c r="K54" i="31" s="1"/>
  <c r="M54" i="31" s="1"/>
  <c r="F43" i="31"/>
  <c r="K43" i="31" s="1"/>
  <c r="M43" i="31" s="1"/>
  <c r="F75" i="31"/>
  <c r="K75" i="31" s="1"/>
  <c r="M75" i="31" s="1"/>
  <c r="F61" i="31"/>
  <c r="K61" i="31" s="1"/>
  <c r="M61" i="31" s="1"/>
  <c r="F95" i="31"/>
  <c r="K95" i="31" s="1"/>
  <c r="M95" i="31" s="1"/>
  <c r="F18" i="31"/>
  <c r="K18" i="31" s="1"/>
  <c r="M18" i="31" s="1"/>
  <c r="F45" i="31"/>
  <c r="K45" i="31" s="1"/>
  <c r="M45" i="31" s="1"/>
  <c r="F38" i="31"/>
  <c r="K38" i="31" s="1"/>
  <c r="M38" i="31" s="1"/>
  <c r="F53" i="31"/>
  <c r="K53" i="31" s="1"/>
  <c r="M53" i="31" s="1"/>
  <c r="F17" i="31"/>
  <c r="K17" i="31" s="1"/>
  <c r="M17" i="31" s="1"/>
  <c r="F104" i="31"/>
  <c r="K104" i="31" s="1"/>
  <c r="M104" i="31" s="1"/>
  <c r="F39" i="31"/>
  <c r="K39" i="31" s="1"/>
  <c r="M39" i="31" s="1"/>
  <c r="F64" i="31"/>
  <c r="K64" i="31" s="1"/>
  <c r="M64" i="31" s="1"/>
  <c r="F49" i="31"/>
  <c r="K49" i="31" s="1"/>
  <c r="M49" i="31" s="1"/>
  <c r="F31" i="31"/>
  <c r="K31" i="31" s="1"/>
  <c r="M31" i="31" s="1"/>
  <c r="F102" i="31"/>
  <c r="K102" i="31" s="1"/>
  <c r="M102" i="31" s="1"/>
  <c r="F71" i="31"/>
  <c r="K71" i="31" s="1"/>
  <c r="M71" i="31" s="1"/>
  <c r="F22" i="31"/>
  <c r="K22" i="31" s="1"/>
  <c r="M22" i="31" s="1"/>
  <c r="F76" i="31"/>
  <c r="K76" i="31" s="1"/>
  <c r="M76" i="31" s="1"/>
  <c r="F83" i="31"/>
  <c r="K83" i="31" s="1"/>
  <c r="M83" i="31" s="1"/>
  <c r="F51" i="31"/>
  <c r="K51" i="31" s="1"/>
  <c r="M51" i="31" s="1"/>
  <c r="F68" i="31"/>
  <c r="K68" i="31" s="1"/>
  <c r="M68" i="31" s="1"/>
  <c r="F37" i="31"/>
  <c r="K37" i="31" s="1"/>
  <c r="M37" i="31" s="1"/>
  <c r="F107" i="31"/>
  <c r="K107" i="31" s="1"/>
  <c r="M107" i="31" s="1"/>
  <c r="F56" i="31"/>
  <c r="K56" i="31" s="1"/>
  <c r="M56" i="31" s="1"/>
  <c r="F25" i="31"/>
  <c r="K25" i="31" s="1"/>
  <c r="M25" i="31" s="1"/>
  <c r="F63" i="31"/>
  <c r="K63" i="31" s="1"/>
  <c r="M63" i="31" s="1"/>
  <c r="F92" i="31"/>
  <c r="K92" i="31" s="1"/>
  <c r="M92" i="31" s="1"/>
  <c r="F36" i="31"/>
  <c r="K36" i="31" s="1"/>
  <c r="M36" i="31" s="1"/>
  <c r="F42" i="31"/>
  <c r="K42" i="31" s="1"/>
  <c r="M42" i="31" s="1"/>
  <c r="F89" i="31"/>
  <c r="K89" i="31" s="1"/>
  <c r="M89" i="31" s="1"/>
  <c r="F91" i="31"/>
  <c r="K91" i="31" s="1"/>
  <c r="M91" i="31" s="1"/>
  <c r="F112" i="31"/>
  <c r="K112" i="31" s="1"/>
  <c r="M112" i="31" s="1"/>
  <c r="F106" i="31"/>
  <c r="K106" i="31" s="1"/>
  <c r="M106" i="31" s="1"/>
  <c r="F46" i="31"/>
  <c r="K46" i="31" s="1"/>
  <c r="M46" i="31" s="1"/>
  <c r="F65" i="31"/>
  <c r="K65" i="31" s="1"/>
  <c r="M65" i="31" s="1"/>
  <c r="F23" i="31"/>
  <c r="K23" i="31" s="1"/>
  <c r="M23" i="31" s="1"/>
  <c r="F32" i="31"/>
  <c r="K32" i="31" s="1"/>
  <c r="M32" i="31" s="1"/>
  <c r="F109" i="31"/>
  <c r="K109" i="31" s="1"/>
  <c r="M109" i="31" s="1"/>
  <c r="F82" i="31"/>
  <c r="K82" i="31" s="1"/>
  <c r="M82" i="31" s="1"/>
  <c r="F30" i="31"/>
  <c r="K30" i="31" s="1"/>
  <c r="M30" i="31" s="1"/>
  <c r="F72" i="31"/>
  <c r="K72" i="31" s="1"/>
  <c r="M72" i="31" s="1"/>
  <c r="F90" i="31"/>
  <c r="K90" i="31" s="1"/>
  <c r="M90" i="31" s="1"/>
  <c r="F87" i="31"/>
  <c r="K87" i="31" s="1"/>
  <c r="M87" i="31" s="1"/>
  <c r="F78" i="31"/>
  <c r="K78" i="31" s="1"/>
  <c r="M78" i="31" s="1"/>
  <c r="F67" i="31"/>
  <c r="K67" i="31" s="1"/>
  <c r="M67" i="31" s="1"/>
  <c r="F50" i="31"/>
  <c r="K50" i="31" s="1"/>
  <c r="M50" i="31" s="1"/>
  <c r="F26" i="31"/>
  <c r="K26" i="31" s="1"/>
  <c r="M26" i="31" s="1"/>
  <c r="F41" i="31"/>
  <c r="K41" i="31" s="1"/>
  <c r="M41" i="31" s="1"/>
  <c r="F86" i="31"/>
  <c r="K86" i="31" s="1"/>
  <c r="M86" i="31" s="1"/>
  <c r="F60" i="31"/>
  <c r="K60" i="31" s="1"/>
  <c r="M60" i="31" s="1"/>
  <c r="F79" i="31"/>
  <c r="K79" i="31" s="1"/>
  <c r="M79" i="31" s="1"/>
  <c r="F52" i="31"/>
  <c r="K52" i="31" s="1"/>
  <c r="M52" i="31" s="1"/>
  <c r="F33" i="31"/>
  <c r="K33" i="31" s="1"/>
  <c r="M33" i="31" s="1"/>
  <c r="F58" i="31"/>
  <c r="F57" i="31"/>
  <c r="K57" i="31" s="1"/>
  <c r="M57" i="31" s="1"/>
  <c r="F113" i="31"/>
  <c r="K113" i="31" s="1"/>
  <c r="M113" i="31" s="1"/>
  <c r="F103" i="31"/>
  <c r="K103" i="31" s="1"/>
  <c r="M103" i="31" s="1"/>
  <c r="F92" i="17"/>
  <c r="R19" i="17"/>
  <c r="R20" i="17"/>
  <c r="R21" i="17"/>
  <c r="R89" i="17"/>
  <c r="R47" i="17"/>
  <c r="R84" i="17"/>
  <c r="R54" i="17"/>
  <c r="R30" i="17"/>
  <c r="R53" i="17"/>
  <c r="R50" i="17"/>
  <c r="R104" i="17"/>
  <c r="R100" i="17"/>
  <c r="R16" i="17"/>
  <c r="R78" i="17"/>
  <c r="R26" i="17"/>
  <c r="R105" i="17"/>
  <c r="R56" i="17"/>
  <c r="R31" i="17"/>
  <c r="R75" i="17"/>
  <c r="R28" i="17"/>
  <c r="R32" i="17"/>
  <c r="R68" i="17"/>
  <c r="R58" i="17"/>
  <c r="R93" i="17"/>
  <c r="R33" i="17"/>
  <c r="R23" i="17"/>
  <c r="R43" i="17"/>
  <c r="R60" i="17"/>
  <c r="R109" i="17"/>
  <c r="R99" i="17"/>
  <c r="R51" i="17"/>
  <c r="R45" i="17"/>
  <c r="R88" i="17"/>
  <c r="R64" i="17"/>
  <c r="R34" i="17"/>
  <c r="R59" i="17"/>
  <c r="R106" i="17"/>
  <c r="R80" i="17"/>
  <c r="R29" i="17"/>
  <c r="R83" i="17"/>
  <c r="R71" i="17"/>
  <c r="R48" i="17"/>
  <c r="R107" i="17"/>
  <c r="R98" i="17"/>
  <c r="R35" i="17"/>
  <c r="K114" i="31"/>
  <c r="M114" i="31" s="1"/>
  <c r="R17" i="17"/>
  <c r="R96" i="17"/>
  <c r="R49" i="17"/>
  <c r="R103" i="17"/>
  <c r="R13" i="17"/>
  <c r="R95" i="17"/>
  <c r="R61" i="17"/>
  <c r="R52" i="17"/>
  <c r="R94" i="17"/>
  <c r="R36" i="17"/>
  <c r="R97" i="17"/>
  <c r="R42" i="17"/>
  <c r="R18" i="17"/>
  <c r="R86" i="17"/>
  <c r="R44" i="17"/>
  <c r="R72" i="17"/>
  <c r="R82" i="17"/>
  <c r="R87" i="17"/>
  <c r="R65" i="17"/>
  <c r="R108" i="17"/>
  <c r="R62" i="17"/>
  <c r="R37" i="17"/>
  <c r="R66" i="17"/>
  <c r="R39" i="17"/>
  <c r="R69" i="17"/>
  <c r="R73" i="17"/>
  <c r="R76" i="17"/>
  <c r="R41" i="17"/>
  <c r="R74" i="17"/>
  <c r="R22" i="17"/>
  <c r="R90" i="17"/>
  <c r="R63" i="17"/>
  <c r="R85" i="17"/>
  <c r="R101" i="17"/>
  <c r="R55" i="17"/>
  <c r="R81" i="17"/>
  <c r="R79" i="17"/>
  <c r="R38" i="17"/>
  <c r="R77" i="17"/>
  <c r="R27" i="17"/>
  <c r="R25" i="17"/>
  <c r="R102" i="17"/>
  <c r="R46" i="17"/>
  <c r="R57" i="17"/>
  <c r="R24" i="17"/>
  <c r="R70" i="17"/>
  <c r="R40" i="17"/>
  <c r="R67" i="17"/>
  <c r="R91" i="17"/>
  <c r="R14" i="17"/>
  <c r="R92" i="17" l="1"/>
  <c r="F96" i="31"/>
  <c r="K58" i="31"/>
  <c r="M58" i="31" s="1"/>
  <c r="D11" i="28"/>
  <c r="P12" i="17"/>
  <c r="P11" i="17" l="1"/>
  <c r="K96" i="31"/>
  <c r="I16" i="31"/>
  <c r="I15" i="31" s="1"/>
  <c r="I12" i="31" s="1"/>
  <c r="M96" i="31" l="1"/>
  <c r="D12" i="24" l="1"/>
  <c r="L11" i="24"/>
  <c r="D11" i="24" l="1"/>
  <c r="K12" i="17"/>
  <c r="K11" i="17" l="1"/>
  <c r="F12" i="17"/>
  <c r="F16" i="31" l="1"/>
  <c r="R12" i="17"/>
  <c r="K16" i="31" l="1"/>
  <c r="M16" i="31" l="1"/>
  <c r="H15" i="17" l="1"/>
  <c r="H11" i="17" l="1"/>
  <c r="F15" i="17"/>
  <c r="F19" i="31" l="1"/>
  <c r="F11" i="17"/>
  <c r="F8" i="17" s="1"/>
  <c r="R15" i="17"/>
  <c r="F15" i="31" l="1"/>
  <c r="F12" i="31" s="1"/>
  <c r="K19" i="31"/>
  <c r="R11" i="17"/>
  <c r="R8" i="17" s="1"/>
  <c r="M19" i="31" l="1"/>
  <c r="K15" i="31"/>
  <c r="K12" i="31" s="1"/>
  <c r="M15" i="31" l="1"/>
  <c r="M12" i="31" s="1"/>
</calcChain>
</file>

<file path=xl/sharedStrings.xml><?xml version="1.0" encoding="utf-8"?>
<sst xmlns="http://schemas.openxmlformats.org/spreadsheetml/2006/main" count="4513" uniqueCount="467">
  <si>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</si>
  <si>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</si>
  <si>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</si>
  <si>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</si>
  <si>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</si>
  <si>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</si>
  <si>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</si>
  <si>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</si>
  <si>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</si>
  <si>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</si>
  <si>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</si>
  <si>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</si>
  <si>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</si>
  <si>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</si>
  <si>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</si>
  <si>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</si>
  <si>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</si>
  <si>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</si>
  <si>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</si>
  <si>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</si>
  <si>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</si>
  <si>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</si>
  <si>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</si>
  <si>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</si>
  <si>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</si>
  <si>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</si>
  <si>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</si>
  <si>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</si>
  <si>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</si>
  <si>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</si>
  <si>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</si>
  <si>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</si>
  <si>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</si>
  <si>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</si>
  <si>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</si>
  <si>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</si>
  <si>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</si>
  <si>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</si>
  <si>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</si>
  <si>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</si>
  <si>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</si>
  <si>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</si>
  <si>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</si>
  <si>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</si>
  <si>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</si>
  <si>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</si>
  <si>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</si>
  <si>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</si>
  <si>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</si>
  <si>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</si>
  <si>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</si>
  <si>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</si>
  <si>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</si>
  <si>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</si>
  <si>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</si>
  <si>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</si>
  <si>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</si>
  <si>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</si>
  <si>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</si>
  <si>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</si>
  <si>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</si>
  <si>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</si>
  <si>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</si>
  <si>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</si>
  <si>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</si>
  <si>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</si>
  <si>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</si>
  <si>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</si>
  <si>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</si>
  <si>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</si>
  <si>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</si>
  <si>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</si>
  <si>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</si>
  <si>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</si>
  <si>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</si>
  <si>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</si>
  <si>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</si>
  <si>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</si>
  <si>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</si>
  <si>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</si>
  <si>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</si>
  <si>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</si>
  <si>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</si>
  <si>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</si>
  <si>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</si>
  <si>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</si>
  <si>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</si>
  <si>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</si>
  <si>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</si>
  <si>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</si>
  <si>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</si>
  <si>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</si>
  <si>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</si>
  <si>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</si>
  <si>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</si>
  <si>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</si>
  <si>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</si>
  <si>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</si>
  <si>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</si>
  <si>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</si>
  <si>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</si>
  <si>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</si>
  <si>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</si>
  <si>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</si>
  <si>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</si>
  <si>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</si>
  <si>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</si>
  <si>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</si>
  <si>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</si>
  <si>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</si>
  <si>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</si>
  <si>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</si>
  <si>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</si>
  <si>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</si>
  <si>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</si>
  <si>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</si>
  <si>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</si>
  <si>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</si>
  <si>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</si>
  <si>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</si>
  <si>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</si>
  <si>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</si>
  <si>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</si>
  <si>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</si>
  <si>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</si>
  <si>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</si>
  <si>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</si>
  <si>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</si>
  <si>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</si>
  <si>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</si>
  <si>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</si>
  <si>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</si>
  <si>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</si>
  <si>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</si>
  <si>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</si>
  <si>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</si>
  <si>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</si>
  <si>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</si>
  <si>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</si>
  <si>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</si>
  <si>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</si>
  <si>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</si>
  <si>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</si>
  <si>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</si>
  <si>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</si>
  <si>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</si>
  <si>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</si>
  <si>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</si>
  <si>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</si>
  <si>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</si>
  <si>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</si>
  <si>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</si>
  <si>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</si>
  <si>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</si>
  <si>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</si>
  <si>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</si>
  <si>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</si>
  <si>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</si>
  <si>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</si>
  <si>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</si>
  <si>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</si>
  <si>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</si>
  <si>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</si>
  <si>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</si>
  <si>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</si>
  <si>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</si>
  <si>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</si>
  <si>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</si>
  <si>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</si>
  <si>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</si>
  <si>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</si>
  <si>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</si>
  <si>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</si>
  <si>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</si>
  <si>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</si>
  <si>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</si>
  <si>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</si>
  <si>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</si>
  <si>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</si>
  <si>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</si>
  <si>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</si>
  <si>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</si>
  <si>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</si>
  <si>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</si>
  <si>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</si>
  <si>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</si>
  <si>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</si>
  <si>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020233</t>
  </si>
  <si>
    <t>ООО санаторий "Юматово"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</si>
  <si>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</si>
  <si>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</si>
  <si>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</si>
  <si>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</si>
  <si>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</si>
  <si>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</si>
  <si>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</si>
  <si>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</si>
  <si>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</si>
  <si>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</si>
  <si>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</si>
  <si>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</si>
  <si>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</si>
  <si>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</si>
  <si>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</si>
  <si>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</si>
  <si>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</si>
  <si>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ГБУЗ РБ ГКБ №21 г.Уфа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</si>
  <si>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</si>
  <si>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</si>
  <si>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</si>
  <si>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</si>
  <si>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</si>
  <si>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</si>
  <si>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</si>
  <si>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</si>
  <si>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</si>
  <si>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</si>
  <si>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</si>
  <si>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</si>
  <si>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</si>
  <si>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</si>
  <si>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</si>
  <si>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</si>
  <si>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</si>
  <si>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</si>
  <si>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</si>
  <si>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</si>
  <si>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</si>
  <si>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</si>
  <si>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</si>
  <si>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</si>
  <si>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</si>
  <si>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</si>
  <si>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</si>
  <si>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</si>
  <si>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</si>
  <si>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</si>
  <si>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</si>
  <si>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</si>
  <si>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</si>
  <si>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</si>
  <si>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</si>
  <si>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</si>
  <si>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</si>
  <si>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</si>
  <si>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</si>
  <si>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</si>
  <si>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</si>
  <si>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</si>
  <si>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</si>
  <si>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</si>
  <si>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</si>
  <si>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</si>
  <si>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</si>
  <si>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</si>
  <si>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</si>
  <si>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</si>
  <si>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</si>
  <si>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</si>
  <si>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</si>
  <si>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</si>
  <si>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</si>
  <si>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</si>
  <si>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</si>
  <si>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</si>
  <si>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</si>
  <si>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</si>
  <si>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</si>
  <si>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</si>
  <si>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</si>
  <si>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</si>
  <si>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</si>
  <si>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</si>
  <si>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</si>
  <si>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</si>
  <si>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</si>
  <si>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</si>
  <si>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</si>
  <si>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</si>
  <si>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</si>
  <si>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</si>
  <si>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</si>
  <si>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</si>
  <si>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</si>
  <si>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</si>
  <si>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</si>
  <si>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</si>
  <si>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</si>
  <si>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</si>
  <si>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</si>
  <si>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</si>
  <si>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</si>
  <si>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</si>
  <si>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</si>
  <si>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</si>
  <si>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</si>
  <si>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</si>
  <si>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</si>
  <si>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</si>
  <si>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</si>
  <si>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</si>
  <si>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</si>
  <si>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</si>
  <si>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</si>
  <si>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КСГ (за исключением КСГ по профилю "Онкология",  КСГ по COVID-19)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</si>
  <si>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</si>
  <si>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</si>
  <si>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</si>
  <si>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</si>
  <si>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</si>
  <si>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</si>
  <si>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</si>
  <si>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</si>
  <si>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</si>
  <si>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</si>
  <si>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</si>
  <si>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</si>
  <si>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</si>
  <si>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</si>
  <si>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кроме профиля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</si>
  <si>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</si>
  <si>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</si>
  <si>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</si>
  <si>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</si>
  <si>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</si>
  <si>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По КСГ (без мед.реабил., гемодиализа, ВМП)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</si>
  <si>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</si>
  <si>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</si>
  <si>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</si>
  <si>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</si>
  <si>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</si>
  <si>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</si>
  <si>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</si>
  <si>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</si>
  <si>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</si>
  <si>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</si>
  <si>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</si>
  <si>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</si>
  <si>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</si>
  <si>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</si>
  <si>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</si>
  <si>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</si>
  <si>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</si>
  <si>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</si>
  <si>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</si>
  <si>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</si>
  <si>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</si>
  <si>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</si>
  <si>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</si>
  <si>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</si>
  <si>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</si>
  <si>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</si>
  <si>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</si>
  <si>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</si>
  <si>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</si>
  <si>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</si>
  <si>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</si>
  <si>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</si>
  <si>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</si>
  <si>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</si>
  <si>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</si>
  <si>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</si>
  <si>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</si>
  <si>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</si>
  <si>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</si>
  <si>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</si>
  <si>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</si>
  <si>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</si>
  <si>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 xml:space="preserve">ГБУЗ РБ ГКБ № 21 г.Уфа 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</si>
  <si>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</si>
  <si>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</si>
  <si>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</si>
  <si>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</si>
  <si>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</si>
  <si>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</si>
  <si>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</si>
  <si>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Финансовое обеспечение объемов сеансов (услуг) заместительной почечной терапии методами гемодиализа и перитонеального диализа на 2025 год.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</si>
  <si>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2025 год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</si>
  <si>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2025 год </t>
  </si>
  <si>
    <t>Плановые объемы финансового обеспечения фельдшерских, фельдшерско - акушерских пунктов на 2025 год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</si>
  <si>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2025 год              </t>
  </si>
  <si>
    <t>Плановые объемы финансового обеспечения по Базовой программе ОМС на 2025 год в амбулаторных условиях (обращения по поводу заболевания)</t>
  </si>
  <si>
    <t xml:space="preserve">Плановые объемы финансового обеспечения по Базовой программе ОМС на 2025 год в амбулаторных условиях  (посещения в неотложной форме). </t>
  </si>
  <si>
    <t xml:space="preserve">Амбулаторно-поликлиническая помощь в части комплексных посещений  для проведения диспансерного наблюдения на 2025 год </t>
  </si>
  <si>
    <t xml:space="preserve">Плановые объемы финансового обеспечения по базовой программе ОМС на 2025 год в амбулаторных условиях (посещения с профилактическими и иными целями). </t>
  </si>
  <si>
    <t>Плановые объемы финансового обеспечения по программе ОМС на 2025 год в стационарных условиях</t>
  </si>
  <si>
    <t xml:space="preserve">Плановые объемы финансового обеспечения по  базовой программе ОМС на 2025 год в условиях дневного стационара. </t>
  </si>
  <si>
    <t xml:space="preserve">Плановые объемы финансового обеспечения скорой медицинской помощи по Базовой программе ОМС на 2025 год </t>
  </si>
  <si>
    <t xml:space="preserve">Плановые объемы финансового обеспечения Базовой программы ОМС на 2025 год. </t>
  </si>
  <si>
    <t>АО "МОСКОВСКОЕ ПРОП" ФИЛИАЛ "УФИМСКИЙ"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</si>
  <si>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</si>
  <si>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</si>
  <si>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</si>
  <si>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</si>
  <si>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</si>
  <si>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</si>
  <si>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</si>
  <si>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</si>
  <si>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</si>
  <si>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</si>
  <si>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</si>
  <si>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</si>
  <si>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</si>
  <si>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</si>
  <si>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</si>
  <si>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</si>
  <si>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</si>
  <si>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</si>
  <si>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</si>
  <si>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</si>
  <si>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</si>
  <si>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</si>
  <si>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</si>
  <si>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</si>
  <si>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</si>
  <si>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</si>
  <si>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</si>
  <si>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</si>
  <si>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</si>
  <si>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</si>
  <si>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</si>
  <si>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</si>
  <si>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</si>
  <si>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</si>
  <si>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</si>
  <si>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</si>
  <si>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финансового обеспечения Территориальной программы ОМС на 2025 год. </t>
  </si>
  <si>
    <t>КСГ по COVID-19</t>
  </si>
  <si>
    <t>профиль "Онкология"</t>
  </si>
  <si>
    <t>Всего по КСГ + ВМП</t>
  </si>
  <si>
    <t>ds12.022-ds12.027 (вирусные гепатиты)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</si>
  <si>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</si>
  <si>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</si>
  <si>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</si>
  <si>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</si>
  <si>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</si>
  <si>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</si>
  <si>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Школа для больных с хроническими заболеваниями</t>
  </si>
  <si>
    <t>Обращения МО, не имеющих прикрепленное население, ЦАОП, травмпункты</t>
  </si>
  <si>
    <t>020073</t>
  </si>
  <si>
    <t>Стентирование для больных с инфарктом миокарда (st.25.013 ,st.25.014, st.25.015)</t>
  </si>
  <si>
    <t>Стентирование / эндартерэктомия  st25.010 (A.16.12.008.004; A.16.12.008.009; A16.12.028.007); st25.011 (A16.12.008; A16.12.008.001; A16.12.008.002; A16.23.034.012)</t>
  </si>
  <si>
    <t>Стентирование для больных с инфарктом миокарда (гр.44-52)</t>
  </si>
  <si>
    <t>Имплантация частотно-адаптированного кардиостимулятора взрослым (гр.53,55, гр.66 метод-"имплантация частотно-адаптированного трехкамерного кардиостимулятора" )</t>
  </si>
  <si>
    <t>Эндоваскулярная деструкция дополнительных проводящих путей и аритмогенных зон сердца (гр. 65, гр.66-без учета объемов по методу-"имплантация частотно-адаптированного трехкамерного кардиостимулятора")</t>
  </si>
  <si>
    <t>Стентирование/эндартерэктомия (гр.12, метод «реконструктивные вмешательства на экстракраниальных отделах церебральных артерий»)</t>
  </si>
  <si>
    <t>в том числе:</t>
  </si>
  <si>
    <t>Школа сахарного диабета</t>
  </si>
  <si>
    <t>Плановые объемы финансового обеспечения посещений с профилактическими целями центров здоровья для взрослого населения на 2025 год</t>
  </si>
  <si>
    <t xml:space="preserve">ГБУЗ РКФПЦ </t>
  </si>
  <si>
    <t>ГБУЗ РБ Детская поликлиника №4 г.Уфа</t>
  </si>
  <si>
    <t xml:space="preserve"> </t>
  </si>
  <si>
    <t>январь -август</t>
  </si>
  <si>
    <t>сентябрь-декабрь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</si>
  <si>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</si>
  <si>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</si>
  <si>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</si>
  <si>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</si>
  <si>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>в том числе за счет средств</t>
  </si>
  <si>
    <t>посещений с профилактическими целями</t>
  </si>
  <si>
    <t>обращений в связи с заболеваниями</t>
  </si>
  <si>
    <t xml:space="preserve">Объем средств на выплаты по показателям результативности деятельности медицинских организаций в рамках Базовой программы ОМС на 2025 год в амбулаторных условиях. </t>
  </si>
  <si>
    <t>В амбулаторных условиях объем средств по показателям результативности за 12 месяцев (декабрь 2024 - ноябрь 2025).</t>
  </si>
  <si>
    <t>Всего Базовая программа ОМС по Протоколу         15-25</t>
  </si>
  <si>
    <t>Итого Территориальная программа ОМС (Протокол № 15-25)</t>
  </si>
  <si>
    <t xml:space="preserve">   от 19.12.2025 № 15-25</t>
  </si>
  <si>
    <t>Ресурсные объемы медицинской помощи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</si>
</sst>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50">
    <xf numFmtId="0" fontId="0" fillId="0" borderId="0"/>
    <xf numFmtId="0" fontId="16" fillId="0" borderId="0"/>
    <xf numFmtId="0" fontId="17" fillId="0" borderId="0"/>
    <xf numFmtId="0" fontId="18" fillId="0" borderId="0"/>
    <xf numFmtId="166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5" fillId="0" borderId="0"/>
    <xf numFmtId="0" fontId="17" fillId="0" borderId="0"/>
    <xf numFmtId="0" fontId="15" fillId="0" borderId="0"/>
    <xf numFmtId="0" fontId="12" fillId="0" borderId="0"/>
    <xf numFmtId="0" fontId="12" fillId="0" borderId="0"/>
    <xf numFmtId="0" fontId="11" fillId="0" borderId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3" fillId="5" borderId="0" applyNumberFormat="0" applyBorder="0" applyAlignment="0" applyProtection="0"/>
    <xf numFmtId="0" fontId="24" fillId="22" borderId="3" applyNumberFormat="0" applyAlignment="0" applyProtection="0"/>
    <xf numFmtId="0" fontId="25" fillId="23" borderId="4" applyNumberFormat="0" applyAlignment="0" applyProtection="0"/>
    <xf numFmtId="0" fontId="26" fillId="0" borderId="0"/>
    <xf numFmtId="166" fontId="19" fillId="0" borderId="0" applyBorder="0" applyProtection="0"/>
    <xf numFmtId="166" fontId="19" fillId="0" borderId="0"/>
    <xf numFmtId="0" fontId="27" fillId="0" borderId="0"/>
    <xf numFmtId="0" fontId="27" fillId="0" borderId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0" borderId="0" applyNumberFormat="0" applyBorder="0" applyProtection="0">
      <alignment horizontal="center"/>
    </xf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30" fillId="0" borderId="0" applyNumberFormat="0" applyBorder="0" applyProtection="0">
      <alignment horizontal="center" textRotation="90"/>
    </xf>
    <xf numFmtId="0" fontId="34" fillId="9" borderId="3" applyNumberFormat="0" applyAlignment="0" applyProtection="0"/>
    <xf numFmtId="0" fontId="35" fillId="0" borderId="8" applyNumberFormat="0" applyFill="0" applyAlignment="0" applyProtection="0"/>
    <xf numFmtId="0" fontId="36" fillId="24" borderId="0" applyNumberFormat="0" applyBorder="0" applyAlignment="0" applyProtection="0"/>
    <xf numFmtId="0" fontId="15" fillId="25" borderId="9" applyNumberFormat="0" applyFont="0" applyAlignment="0" applyProtection="0"/>
    <xf numFmtId="0" fontId="37" fillId="22" borderId="10" applyNumberFormat="0" applyAlignment="0" applyProtection="0"/>
    <xf numFmtId="0" fontId="38" fillId="0" borderId="0" applyNumberFormat="0" applyBorder="0" applyProtection="0"/>
    <xf numFmtId="167" fontId="38" fillId="0" borderId="0" applyBorder="0" applyProtection="0"/>
    <xf numFmtId="0" fontId="39" fillId="0" borderId="0" applyNumberFormat="0" applyFill="0" applyBorder="0" applyAlignment="0" applyProtection="0"/>
    <xf numFmtId="0" fontId="40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34" fillId="9" borderId="3" applyNumberFormat="0" applyAlignment="0" applyProtection="0"/>
    <xf numFmtId="0" fontId="37" fillId="22" borderId="10" applyNumberFormat="0" applyAlignment="0" applyProtection="0"/>
    <xf numFmtId="0" fontId="24" fillId="22" borderId="3" applyNumberFormat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40" fillId="0" borderId="11" applyNumberFormat="0" applyFill="0" applyAlignment="0" applyProtection="0"/>
    <xf numFmtId="0" fontId="25" fillId="23" borderId="4" applyNumberFormat="0" applyAlignment="0" applyProtection="0"/>
    <xf numFmtId="0" fontId="39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42" fillId="0" borderId="0"/>
    <xf numFmtId="0" fontId="26" fillId="0" borderId="0"/>
    <xf numFmtId="0" fontId="43" fillId="0" borderId="0"/>
    <xf numFmtId="0" fontId="43" fillId="0" borderId="0"/>
    <xf numFmtId="0" fontId="44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20" fillId="0" borderId="0"/>
    <xf numFmtId="0" fontId="21" fillId="0" borderId="0"/>
    <xf numFmtId="0" fontId="21" fillId="0" borderId="0"/>
    <xf numFmtId="0" fontId="17" fillId="0" borderId="0"/>
    <xf numFmtId="0" fontId="10" fillId="0" borderId="0"/>
    <xf numFmtId="0" fontId="20" fillId="0" borderId="0"/>
    <xf numFmtId="0" fontId="42" fillId="0" borderId="0"/>
    <xf numFmtId="0" fontId="42" fillId="0" borderId="0"/>
    <xf numFmtId="0" fontId="23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15" fillId="25" borderId="9" applyNumberFormat="0" applyFont="0" applyAlignment="0" applyProtection="0"/>
    <xf numFmtId="9" fontId="21" fillId="0" borderId="0" applyFont="0" applyFill="0" applyBorder="0" applyAlignment="0" applyProtection="0"/>
    <xf numFmtId="9" fontId="21" fillId="0" borderId="0" applyFill="0" applyBorder="0" applyAlignment="0" applyProtection="0"/>
    <xf numFmtId="9" fontId="4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5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8" fontId="46" fillId="0" borderId="0" applyFill="0" applyBorder="0" applyAlignment="0" applyProtection="0"/>
    <xf numFmtId="164" fontId="42" fillId="0" borderId="0" applyFont="0" applyFill="0" applyBorder="0" applyAlignment="0" applyProtection="0"/>
    <xf numFmtId="0" fontId="29" fillId="6" borderId="0" applyNumberFormat="0" applyBorder="0" applyAlignment="0" applyProtection="0"/>
    <xf numFmtId="9" fontId="47" fillId="0" borderId="0" applyFont="0" applyFill="0" applyBorder="0" applyAlignment="0" applyProtection="0"/>
    <xf numFmtId="0" fontId="15" fillId="0" borderId="0"/>
    <xf numFmtId="0" fontId="21" fillId="0" borderId="0"/>
    <xf numFmtId="0" fontId="15" fillId="0" borderId="0"/>
    <xf numFmtId="0" fontId="42" fillId="0" borderId="0"/>
    <xf numFmtId="0" fontId="17" fillId="0" borderId="0"/>
    <xf numFmtId="0" fontId="9" fillId="0" borderId="0"/>
    <xf numFmtId="0" fontId="9" fillId="0" borderId="0"/>
    <xf numFmtId="0" fontId="60" fillId="0" borderId="0"/>
    <xf numFmtId="0" fontId="8" fillId="0" borderId="0"/>
    <xf numFmtId="0" fontId="7" fillId="0" borderId="0"/>
    <xf numFmtId="0" fontId="15" fillId="0" borderId="0"/>
    <xf numFmtId="0" fontId="1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55">
    <xf numFmtId="0" fontId="0" fillId="0" borderId="0" xfId="0"/>
    <xf numFmtId="0" fontId="49" fillId="3" borderId="0" xfId="0" applyFont="1" applyFill="1" applyAlignment="1">
      <alignment horizontal="right" vertical="center"/>
    </xf>
    <xf numFmtId="0" fontId="50" fillId="2" borderId="0" xfId="0" applyFont="1" applyFill="1" applyAlignment="1">
      <alignment horizontal="right" vertical="center"/>
    </xf>
    <xf numFmtId="0" fontId="50" fillId="3" borderId="0" xfId="0" applyFont="1" applyFill="1" applyAlignment="1">
      <alignment horizontal="right" vertical="center"/>
    </xf>
    <xf numFmtId="3" fontId="49" fillId="2" borderId="0" xfId="0" applyNumberFormat="1" applyFont="1" applyFill="1" applyAlignment="1">
      <alignment horizontal="right" vertical="center"/>
    </xf>
    <xf numFmtId="0" fontId="50" fillId="0" borderId="1" xfId="0" applyFont="1" applyBorder="1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0" fontId="49" fillId="3" borderId="0" xfId="0" applyFont="1" applyFill="1" applyAlignment="1">
      <alignment horizontal="left" vertical="center"/>
    </xf>
    <xf numFmtId="0" fontId="49" fillId="2" borderId="0" xfId="0" applyFont="1" applyFill="1" applyAlignment="1">
      <alignment horizontal="right" vertical="center"/>
    </xf>
    <xf numFmtId="0" fontId="49" fillId="2" borderId="0" xfId="0" applyNumberFormat="1" applyFont="1" applyFill="1" applyBorder="1" applyAlignment="1">
      <alignment horizontal="center" vertical="center" wrapText="1"/>
    </xf>
    <xf numFmtId="0" fontId="49" fillId="3" borderId="1" xfId="2" applyFont="1" applyFill="1" applyBorder="1" applyAlignment="1">
      <alignment horizontal="left" vertical="center" wrapText="1"/>
    </xf>
    <xf numFmtId="4" fontId="50" fillId="3" borderId="1" xfId="0" applyNumberFormat="1" applyFont="1" applyFill="1" applyBorder="1" applyAlignment="1">
      <alignment vertical="center" wrapText="1"/>
    </xf>
    <xf numFmtId="49" fontId="49" fillId="3" borderId="1" xfId="2" applyNumberFormat="1" applyFont="1" applyFill="1" applyBorder="1" applyAlignment="1">
      <alignment horizontal="center" vertical="center" wrapText="1"/>
    </xf>
    <xf numFmtId="0" fontId="49" fillId="3" borderId="1" xfId="2" applyFont="1" applyFill="1" applyBorder="1" applyAlignment="1">
      <alignment horizontal="center" vertical="center" wrapText="1"/>
    </xf>
    <xf numFmtId="49" fontId="49" fillId="3" borderId="1" xfId="0" applyNumberFormat="1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left" vertical="center" wrapText="1"/>
    </xf>
    <xf numFmtId="0" fontId="50" fillId="3" borderId="1" xfId="2" applyFont="1" applyFill="1" applyBorder="1" applyAlignment="1">
      <alignment horizontal="left" vertical="center" wrapText="1"/>
    </xf>
    <xf numFmtId="49" fontId="49" fillId="3" borderId="1" xfId="0" applyNumberFormat="1" applyFont="1" applyFill="1" applyBorder="1" applyAlignment="1">
      <alignment horizontal="center" vertical="center"/>
    </xf>
    <xf numFmtId="49" fontId="49" fillId="3" borderId="1" xfId="2" applyNumberFormat="1" applyFont="1" applyFill="1" applyBorder="1" applyAlignment="1">
      <alignment horizontal="left" vertical="center" wrapText="1"/>
    </xf>
    <xf numFmtId="0" fontId="49" fillId="0" borderId="0" xfId="0" applyFont="1" applyFill="1" applyAlignment="1">
      <alignment horizontal="right" vertical="center"/>
    </xf>
    <xf numFmtId="0" fontId="49" fillId="3" borderId="1" xfId="0" applyFont="1" applyFill="1" applyBorder="1" applyAlignment="1">
      <alignment horizontal="center" vertical="center"/>
    </xf>
    <xf numFmtId="49" fontId="49" fillId="3" borderId="1" xfId="2" applyNumberFormat="1" applyFont="1" applyFill="1" applyBorder="1" applyAlignment="1">
      <alignment horizontal="center" vertical="center"/>
    </xf>
    <xf numFmtId="0" fontId="49" fillId="3" borderId="18" xfId="195" applyFont="1" applyFill="1" applyBorder="1" applyAlignment="1">
      <alignment horizontal="left" vertical="center" wrapText="1"/>
    </xf>
    <xf numFmtId="0" fontId="49" fillId="3" borderId="0" xfId="45" applyFont="1" applyFill="1" applyAlignment="1">
      <alignment horizontal="right" vertical="center"/>
    </xf>
    <xf numFmtId="0" fontId="49" fillId="3" borderId="0" xfId="45" applyFont="1" applyFill="1" applyAlignment="1">
      <alignment horizontal="center" vertical="center"/>
    </xf>
    <xf numFmtId="0" fontId="49" fillId="3" borderId="0" xfId="45" applyNumberFormat="1" applyFont="1" applyFill="1" applyBorder="1" applyAlignment="1">
      <alignment horizontal="center" vertical="center" wrapText="1"/>
    </xf>
    <xf numFmtId="3" fontId="49" fillId="3" borderId="0" xfId="45" applyNumberFormat="1" applyFont="1" applyFill="1" applyAlignment="1">
      <alignment horizontal="right" vertical="center"/>
    </xf>
    <xf numFmtId="0" fontId="49" fillId="3" borderId="0" xfId="45" applyFont="1" applyFill="1" applyAlignment="1">
      <alignment horizontal="left" vertical="center"/>
    </xf>
    <xf numFmtId="0" fontId="49" fillId="3" borderId="1" xfId="0" applyFont="1" applyFill="1" applyBorder="1" applyAlignment="1">
      <alignment horizontal="left" vertical="center"/>
    </xf>
    <xf numFmtId="3" fontId="49" fillId="3" borderId="18" xfId="0" applyNumberFormat="1" applyFont="1" applyFill="1" applyBorder="1" applyAlignment="1">
      <alignment horizontal="right" vertical="center"/>
    </xf>
    <xf numFmtId="3" fontId="50" fillId="26" borderId="18" xfId="0" applyNumberFormat="1" applyFont="1" applyFill="1" applyBorder="1" applyAlignment="1">
      <alignment horizontal="right" vertical="center"/>
    </xf>
    <xf numFmtId="3" fontId="50" fillId="3" borderId="18" xfId="0" applyNumberFormat="1" applyFont="1" applyFill="1" applyBorder="1" applyAlignment="1">
      <alignment horizontal="right" vertical="center"/>
    </xf>
    <xf numFmtId="3" fontId="50" fillId="3" borderId="0" xfId="0" applyNumberFormat="1" applyFont="1" applyFill="1" applyAlignment="1">
      <alignment horizontal="right" vertical="center"/>
    </xf>
    <xf numFmtId="4" fontId="49" fillId="2" borderId="0" xfId="0" applyNumberFormat="1" applyFont="1" applyFill="1" applyAlignment="1">
      <alignment horizontal="right" vertical="center"/>
    </xf>
    <xf numFmtId="3" fontId="49" fillId="3" borderId="1" xfId="67" applyNumberFormat="1" applyFont="1" applyFill="1" applyBorder="1" applyAlignment="1">
      <alignment horizontal="center" vertical="center" wrapText="1"/>
    </xf>
    <xf numFmtId="3" fontId="49" fillId="3" borderId="1" xfId="2" applyNumberFormat="1" applyFont="1" applyFill="1" applyBorder="1" applyAlignment="1">
      <alignment horizontal="left" vertical="center" wrapText="1"/>
    </xf>
    <xf numFmtId="3" fontId="50" fillId="0" borderId="1" xfId="0" applyNumberFormat="1" applyFont="1" applyBorder="1" applyAlignment="1">
      <alignment horizontal="center" vertical="center"/>
    </xf>
    <xf numFmtId="3" fontId="50" fillId="3" borderId="1" xfId="0" applyNumberFormat="1" applyFont="1" applyFill="1" applyBorder="1" applyAlignment="1">
      <alignment vertical="center" wrapText="1"/>
    </xf>
    <xf numFmtId="3" fontId="50" fillId="3" borderId="1" xfId="0" applyNumberFormat="1" applyFont="1" applyFill="1" applyBorder="1" applyAlignment="1">
      <alignment horizontal="right" vertical="center"/>
    </xf>
    <xf numFmtId="3" fontId="49" fillId="3" borderId="1" xfId="0" applyNumberFormat="1" applyFont="1" applyFill="1" applyBorder="1" applyAlignment="1">
      <alignment horizontal="right" vertical="center"/>
    </xf>
    <xf numFmtId="3" fontId="49" fillId="0" borderId="1" xfId="0" applyNumberFormat="1" applyFont="1" applyFill="1" applyBorder="1" applyAlignment="1">
      <alignment horizontal="right" vertical="center"/>
    </xf>
    <xf numFmtId="3" fontId="49" fillId="2" borderId="1" xfId="0" applyNumberFormat="1" applyFont="1" applyFill="1" applyBorder="1" applyAlignment="1">
      <alignment horizontal="right" vertical="center"/>
    </xf>
    <xf numFmtId="3" fontId="49" fillId="3" borderId="1" xfId="0" applyNumberFormat="1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horizontal="right" vertical="center"/>
    </xf>
    <xf numFmtId="3" fontId="49" fillId="3" borderId="18" xfId="0" applyNumberFormat="1" applyFont="1" applyFill="1" applyBorder="1" applyAlignment="1">
      <alignment horizontal="center" vertical="center"/>
    </xf>
    <xf numFmtId="3" fontId="49" fillId="3" borderId="20" xfId="67" applyNumberFormat="1" applyFont="1" applyFill="1" applyBorder="1" applyAlignment="1">
      <alignment horizontal="center" vertical="center" wrapText="1"/>
    </xf>
    <xf numFmtId="3" fontId="49" fillId="3" borderId="0" xfId="0" applyNumberFormat="1" applyFont="1" applyFill="1" applyAlignment="1">
      <alignment horizontal="right" vertical="center"/>
    </xf>
    <xf numFmtId="0" fontId="49" fillId="3" borderId="0" xfId="0" applyFont="1" applyFill="1" applyAlignment="1">
      <alignment horizontal="center" vertical="center"/>
    </xf>
    <xf numFmtId="0" fontId="49" fillId="3" borderId="0" xfId="0" applyNumberFormat="1" applyFont="1" applyFill="1" applyBorder="1" applyAlignment="1">
      <alignment horizontal="center" vertical="center" wrapText="1"/>
    </xf>
    <xf numFmtId="3" fontId="49" fillId="3" borderId="1" xfId="45" applyNumberFormat="1" applyFont="1" applyFill="1" applyBorder="1" applyAlignment="1">
      <alignment horizontal="center" vertical="center"/>
    </xf>
    <xf numFmtId="3" fontId="52" fillId="3" borderId="0" xfId="0" applyNumberFormat="1" applyFont="1" applyFill="1" applyBorder="1" applyAlignment="1">
      <alignment horizontal="center" vertical="center" wrapText="1"/>
    </xf>
    <xf numFmtId="3" fontId="50" fillId="26" borderId="1" xfId="0" applyNumberFormat="1" applyFont="1" applyFill="1" applyBorder="1" applyAlignment="1">
      <alignment horizontal="right" vertical="center"/>
    </xf>
    <xf numFmtId="0" fontId="49" fillId="2" borderId="1" xfId="0" applyFont="1" applyFill="1" applyBorder="1" applyAlignment="1">
      <alignment horizontal="right" vertical="center"/>
    </xf>
    <xf numFmtId="4" fontId="49" fillId="2" borderId="1" xfId="0" applyNumberFormat="1" applyFont="1" applyFill="1" applyBorder="1" applyAlignment="1">
      <alignment horizontal="right" vertical="center"/>
    </xf>
    <xf numFmtId="4" fontId="49" fillId="3" borderId="1" xfId="0" applyNumberFormat="1" applyFont="1" applyFill="1" applyBorder="1" applyAlignment="1">
      <alignment horizontal="right" vertical="center"/>
    </xf>
    <xf numFmtId="0" fontId="50" fillId="3" borderId="1" xfId="0" applyFont="1" applyFill="1" applyBorder="1" applyAlignment="1">
      <alignment horizontal="center" vertical="center"/>
    </xf>
    <xf numFmtId="0" fontId="49" fillId="3" borderId="1" xfId="0" quotePrefix="1" applyFont="1" applyFill="1" applyBorder="1" applyAlignment="1">
      <alignment horizontal="center" vertical="center"/>
    </xf>
    <xf numFmtId="4" fontId="49" fillId="0" borderId="1" xfId="0" applyNumberFormat="1" applyFont="1" applyFill="1" applyBorder="1" applyAlignment="1">
      <alignment horizontal="right" vertical="center"/>
    </xf>
    <xf numFmtId="0" fontId="50" fillId="3" borderId="1" xfId="0" applyFont="1" applyFill="1" applyBorder="1" applyAlignment="1">
      <alignment horizontal="center" vertical="center"/>
    </xf>
    <xf numFmtId="4" fontId="50" fillId="26" borderId="1" xfId="0" applyNumberFormat="1" applyFont="1" applyFill="1" applyBorder="1" applyAlignment="1">
      <alignment horizontal="right" vertical="center"/>
    </xf>
    <xf numFmtId="4" fontId="50" fillId="3" borderId="1" xfId="0" applyNumberFormat="1" applyFont="1" applyFill="1" applyBorder="1" applyAlignment="1">
      <alignment horizontal="right" vertical="center"/>
    </xf>
    <xf numFmtId="0" fontId="50" fillId="2" borderId="0" xfId="0" applyFont="1" applyFill="1" applyBorder="1" applyAlignment="1">
      <alignment horizontal="right" vertical="center"/>
    </xf>
    <xf numFmtId="0" fontId="49" fillId="2" borderId="0" xfId="0" applyFont="1" applyFill="1" applyBorder="1" applyAlignment="1">
      <alignment horizontal="right" vertical="center"/>
    </xf>
    <xf numFmtId="0" fontId="50" fillId="3" borderId="0" xfId="0" applyFont="1" applyFill="1" applyBorder="1" applyAlignment="1">
      <alignment horizontal="right" vertical="center"/>
    </xf>
    <xf numFmtId="3" fontId="50" fillId="26" borderId="18" xfId="0" applyNumberFormat="1" applyFont="1" applyFill="1" applyBorder="1" applyAlignment="1">
      <alignment horizontal="center" vertical="center"/>
    </xf>
    <xf numFmtId="0" fontId="49" fillId="2" borderId="0" xfId="0" applyFont="1" applyFill="1" applyAlignment="1">
      <alignment vertical="center"/>
    </xf>
    <xf numFmtId="3" fontId="50" fillId="3" borderId="1" xfId="0" applyNumberFormat="1" applyFont="1" applyFill="1" applyBorder="1" applyAlignment="1">
      <alignment vertical="center"/>
    </xf>
    <xf numFmtId="3" fontId="49" fillId="3" borderId="1" xfId="0" applyNumberFormat="1" applyFont="1" applyFill="1" applyBorder="1" applyAlignment="1">
      <alignment vertical="center"/>
    </xf>
    <xf numFmtId="3" fontId="49" fillId="0" borderId="1" xfId="0" applyNumberFormat="1" applyFont="1" applyFill="1" applyBorder="1" applyAlignment="1">
      <alignment vertical="center"/>
    </xf>
    <xf numFmtId="3" fontId="49" fillId="2" borderId="1" xfId="0" applyNumberFormat="1" applyFont="1" applyFill="1" applyBorder="1" applyAlignment="1">
      <alignment vertical="center"/>
    </xf>
    <xf numFmtId="3" fontId="49" fillId="3" borderId="1" xfId="45" applyNumberFormat="1" applyFont="1" applyFill="1" applyBorder="1" applyAlignment="1">
      <alignment vertical="center"/>
    </xf>
    <xf numFmtId="3" fontId="48" fillId="3" borderId="1" xfId="94" applyNumberFormat="1" applyFont="1" applyFill="1" applyBorder="1" applyAlignment="1">
      <alignment vertical="center" wrapText="1"/>
    </xf>
    <xf numFmtId="0" fontId="49" fillId="2" borderId="1" xfId="0" applyFont="1" applyFill="1" applyBorder="1" applyAlignment="1">
      <alignment vertical="center"/>
    </xf>
    <xf numFmtId="3" fontId="49" fillId="2" borderId="0" xfId="0" applyNumberFormat="1" applyFont="1" applyFill="1" applyAlignment="1">
      <alignment vertical="center"/>
    </xf>
    <xf numFmtId="3" fontId="54" fillId="3" borderId="1" xfId="0" applyNumberFormat="1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 wrapText="1"/>
    </xf>
    <xf numFmtId="3" fontId="52" fillId="3" borderId="0" xfId="0" applyNumberFormat="1" applyFont="1" applyFill="1" applyBorder="1" applyAlignment="1">
      <alignment horizontal="center" vertical="center" wrapText="1"/>
    </xf>
    <xf numFmtId="3" fontId="61" fillId="3" borderId="1" xfId="0" applyNumberFormat="1" applyFont="1" applyFill="1" applyBorder="1" applyAlignment="1">
      <alignment horizontal="center" vertical="center"/>
    </xf>
    <xf numFmtId="4" fontId="50" fillId="3" borderId="0" xfId="0" applyNumberFormat="1" applyFont="1" applyFill="1" applyAlignment="1">
      <alignment horizontal="right" vertical="center"/>
    </xf>
    <xf numFmtId="4" fontId="49" fillId="3" borderId="0" xfId="0" applyNumberFormat="1" applyFont="1" applyFill="1" applyAlignment="1">
      <alignment horizontal="right" vertical="center"/>
    </xf>
    <xf numFmtId="4" fontId="49" fillId="3" borderId="0" xfId="45" applyNumberFormat="1" applyFont="1" applyFill="1" applyAlignment="1">
      <alignment horizontal="right" vertical="center"/>
    </xf>
    <xf numFmtId="3" fontId="62" fillId="3" borderId="0" xfId="45" applyNumberFormat="1" applyFont="1" applyFill="1" applyAlignment="1">
      <alignment horizontal="right" vertical="center"/>
    </xf>
    <xf numFmtId="3" fontId="49" fillId="0" borderId="0" xfId="0" applyNumberFormat="1" applyFont="1" applyFill="1" applyBorder="1" applyAlignment="1">
      <alignment horizontal="right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3" fontId="49" fillId="3" borderId="1" xfId="242" applyNumberFormat="1" applyFont="1" applyFill="1" applyBorder="1" applyAlignment="1">
      <alignment horizontal="right" vertical="center"/>
    </xf>
    <xf numFmtId="3" fontId="49" fillId="0" borderId="1" xfId="242" applyNumberFormat="1" applyFont="1" applyFill="1" applyBorder="1" applyAlignment="1">
      <alignment horizontal="right" vertical="center"/>
    </xf>
    <xf numFmtId="3" fontId="49" fillId="2" borderId="1" xfId="242" applyNumberFormat="1" applyFont="1" applyFill="1" applyBorder="1" applyAlignment="1">
      <alignment horizontal="right" vertical="center"/>
    </xf>
    <xf numFmtId="49" fontId="61" fillId="3" borderId="1" xfId="2" applyNumberFormat="1" applyFont="1" applyFill="1" applyBorder="1" applyAlignment="1">
      <alignment horizontal="center" vertical="center"/>
    </xf>
    <xf numFmtId="49" fontId="61" fillId="3" borderId="1" xfId="2" applyNumberFormat="1" applyFont="1" applyFill="1" applyBorder="1" applyAlignment="1">
      <alignment horizontal="center" vertical="center" wrapText="1"/>
    </xf>
    <xf numFmtId="49" fontId="54" fillId="3" borderId="1" xfId="2" applyNumberFormat="1" applyFont="1" applyFill="1" applyBorder="1" applyAlignment="1">
      <alignment horizontal="center" vertical="center" wrapText="1"/>
    </xf>
    <xf numFmtId="0" fontId="61" fillId="3" borderId="1" xfId="2" applyFont="1" applyFill="1" applyBorder="1" applyAlignment="1">
      <alignment horizontal="center" vertical="center" wrapText="1"/>
    </xf>
    <xf numFmtId="3" fontId="49" fillId="3" borderId="1" xfId="2" applyNumberFormat="1" applyFont="1" applyFill="1" applyBorder="1" applyAlignment="1">
      <alignment horizontal="center" vertical="center"/>
    </xf>
    <xf numFmtId="3" fontId="49" fillId="3" borderId="1" xfId="45" applyNumberFormat="1" applyFont="1" applyFill="1" applyBorder="1" applyAlignment="1">
      <alignment horizontal="center" vertical="center"/>
    </xf>
    <xf numFmtId="0" fontId="50" fillId="3" borderId="1" xfId="0" applyFont="1" applyFill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left" vertical="center" wrapText="1"/>
    </xf>
    <xf numFmtId="169" fontId="49" fillId="3" borderId="1" xfId="2" applyNumberFormat="1" applyFont="1" applyFill="1" applyBorder="1" applyAlignment="1">
      <alignment horizontal="center" vertical="center"/>
    </xf>
    <xf numFmtId="3" fontId="49" fillId="3" borderId="12" xfId="2" applyNumberFormat="1" applyFont="1" applyFill="1" applyBorder="1" applyAlignment="1">
      <alignment horizontal="center" vertical="center"/>
    </xf>
    <xf numFmtId="3" fontId="49" fillId="3" borderId="1" xfId="45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3" fontId="48" fillId="0" borderId="0" xfId="245" applyNumberFormat="1" applyFont="1" applyFill="1"/>
    <xf numFmtId="3" fontId="58" fillId="0" borderId="1" xfId="245" applyNumberFormat="1" applyFont="1" applyFill="1" applyBorder="1" applyAlignment="1">
      <alignment horizontal="center" vertical="center" wrapText="1"/>
    </xf>
    <xf numFmtId="3" fontId="57" fillId="26" borderId="1" xfId="246" applyNumberFormat="1" applyFont="1" applyFill="1" applyBorder="1" applyAlignment="1">
      <alignment horizontal="center" vertical="center" wrapText="1"/>
    </xf>
    <xf numFmtId="3" fontId="58" fillId="3" borderId="1" xfId="246" applyNumberFormat="1" applyFont="1" applyFill="1" applyBorder="1" applyAlignment="1">
      <alignment horizontal="center" vertical="center" wrapText="1"/>
    </xf>
    <xf numFmtId="0" fontId="49" fillId="3" borderId="1" xfId="45" applyFont="1" applyFill="1" applyBorder="1" applyAlignment="1">
      <alignment horizontal="center" vertical="center"/>
    </xf>
    <xf numFmtId="4" fontId="49" fillId="3" borderId="1" xfId="45" applyNumberFormat="1" applyFont="1" applyFill="1" applyBorder="1" applyAlignment="1">
      <alignment horizontal="center" vertical="center"/>
    </xf>
    <xf numFmtId="49" fontId="48" fillId="3" borderId="1" xfId="94" applyNumberFormat="1" applyFont="1" applyFill="1" applyBorder="1" applyAlignment="1">
      <alignment horizontal="center" vertical="center" wrapText="1"/>
    </xf>
    <xf numFmtId="0" fontId="53" fillId="3" borderId="1" xfId="94" applyFont="1" applyFill="1" applyBorder="1" applyAlignment="1">
      <alignment horizontal="left" vertical="center" wrapText="1"/>
    </xf>
    <xf numFmtId="0" fontId="48" fillId="3" borderId="1" xfId="94" applyFont="1" applyFill="1" applyBorder="1" applyAlignment="1">
      <alignment horizontal="center" vertical="center" wrapText="1"/>
    </xf>
    <xf numFmtId="49" fontId="48" fillId="3" borderId="1" xfId="94" applyNumberFormat="1" applyFont="1" applyFill="1" applyBorder="1" applyAlignment="1">
      <alignment horizontal="center" vertical="center"/>
    </xf>
    <xf numFmtId="0" fontId="48" fillId="3" borderId="1" xfId="94" applyFont="1" applyFill="1" applyBorder="1" applyAlignment="1">
      <alignment horizontal="left" vertical="center" wrapText="1"/>
    </xf>
    <xf numFmtId="49" fontId="49" fillId="3" borderId="1" xfId="94" applyNumberFormat="1" applyFont="1" applyFill="1" applyBorder="1" applyAlignment="1">
      <alignment horizontal="center" vertical="center" wrapText="1"/>
    </xf>
    <xf numFmtId="0" fontId="49" fillId="3" borderId="1" xfId="94" applyFont="1" applyFill="1" applyBorder="1" applyAlignment="1">
      <alignment horizontal="left" vertical="center" wrapText="1"/>
    </xf>
    <xf numFmtId="49" fontId="48" fillId="3" borderId="1" xfId="45" applyNumberFormat="1" applyFont="1" applyFill="1" applyBorder="1" applyAlignment="1">
      <alignment horizontal="center" vertical="center" wrapText="1"/>
    </xf>
    <xf numFmtId="0" fontId="53" fillId="3" borderId="1" xfId="45" applyFont="1" applyFill="1" applyBorder="1" applyAlignment="1">
      <alignment horizontal="left" vertical="center" wrapText="1"/>
    </xf>
    <xf numFmtId="49" fontId="49" fillId="3" borderId="1" xfId="94" applyNumberFormat="1" applyFont="1" applyFill="1" applyBorder="1" applyAlignment="1">
      <alignment horizontal="center" vertical="center"/>
    </xf>
    <xf numFmtId="0" fontId="49" fillId="3" borderId="1" xfId="233" applyFont="1" applyFill="1" applyBorder="1" applyAlignment="1">
      <alignment horizontal="left" vertical="center" wrapText="1"/>
    </xf>
    <xf numFmtId="0" fontId="49" fillId="3" borderId="1" xfId="195" applyFont="1" applyFill="1" applyBorder="1" applyAlignment="1">
      <alignment horizontal="left" vertical="center" wrapText="1"/>
    </xf>
    <xf numFmtId="49" fontId="48" fillId="3" borderId="1" xfId="45" applyNumberFormat="1" applyFont="1" applyFill="1" applyBorder="1" applyAlignment="1">
      <alignment horizontal="center" vertical="center"/>
    </xf>
    <xf numFmtId="0" fontId="48" fillId="3" borderId="1" xfId="45" applyFont="1" applyFill="1" applyBorder="1" applyAlignment="1">
      <alignment horizontal="left" vertical="center" wrapText="1"/>
    </xf>
    <xf numFmtId="49" fontId="48" fillId="3" borderId="1" xfId="94" applyNumberFormat="1" applyFont="1" applyFill="1" applyBorder="1" applyAlignment="1">
      <alignment horizontal="left" vertical="center" wrapText="1"/>
    </xf>
    <xf numFmtId="49" fontId="49" fillId="3" borderId="1" xfId="233" applyNumberFormat="1" applyFont="1" applyFill="1" applyBorder="1" applyAlignment="1">
      <alignment horizontal="center" vertical="center" wrapText="1"/>
    </xf>
    <xf numFmtId="3" fontId="49" fillId="3" borderId="1" xfId="94" applyNumberFormat="1" applyFont="1" applyFill="1" applyBorder="1" applyAlignment="1">
      <alignment horizontal="left" vertical="center" wrapText="1"/>
    </xf>
    <xf numFmtId="49" fontId="59" fillId="3" borderId="1" xfId="94" applyNumberFormat="1" applyFont="1" applyFill="1" applyBorder="1" applyAlignment="1">
      <alignment horizontal="center" vertical="center"/>
    </xf>
    <xf numFmtId="0" fontId="59" fillId="3" borderId="1" xfId="94" applyFont="1" applyFill="1" applyBorder="1" applyAlignment="1">
      <alignment horizontal="left" vertical="center" wrapText="1"/>
    </xf>
    <xf numFmtId="3" fontId="51" fillId="3" borderId="1" xfId="233" applyNumberFormat="1" applyFont="1" applyFill="1" applyBorder="1" applyAlignment="1">
      <alignment horizontal="center" vertical="center"/>
    </xf>
    <xf numFmtId="3" fontId="68" fillId="3" borderId="1" xfId="5" applyNumberFormat="1" applyFont="1" applyFill="1" applyBorder="1" applyAlignment="1">
      <alignment horizontal="left" vertical="center" wrapText="1"/>
    </xf>
    <xf numFmtId="169" fontId="51" fillId="3" borderId="1" xfId="233" applyNumberFormat="1" applyFont="1" applyFill="1" applyBorder="1" applyAlignment="1">
      <alignment horizontal="center" vertical="center"/>
    </xf>
    <xf numFmtId="3" fontId="51" fillId="3" borderId="1" xfId="5" applyNumberFormat="1" applyFont="1" applyFill="1" applyBorder="1" applyAlignment="1">
      <alignment horizontal="left" vertical="center" wrapText="1"/>
    </xf>
    <xf numFmtId="3" fontId="51" fillId="3" borderId="16" xfId="233" applyNumberFormat="1" applyFont="1" applyFill="1" applyBorder="1" applyAlignment="1">
      <alignment horizontal="center" vertical="center"/>
    </xf>
    <xf numFmtId="0" fontId="49" fillId="3" borderId="1" xfId="5" applyFont="1" applyFill="1" applyBorder="1" applyAlignment="1">
      <alignment horizontal="center" vertical="center"/>
    </xf>
    <xf numFmtId="0" fontId="49" fillId="3" borderId="1" xfId="5" applyFont="1" applyFill="1" applyBorder="1" applyAlignment="1">
      <alignment horizontal="left" vertical="center"/>
    </xf>
    <xf numFmtId="0" fontId="49" fillId="3" borderId="1" xfId="45" quotePrefix="1" applyFont="1" applyFill="1" applyBorder="1" applyAlignment="1">
      <alignment horizontal="center" vertical="center"/>
    </xf>
    <xf numFmtId="0" fontId="49" fillId="3" borderId="1" xfId="45" applyFont="1" applyFill="1" applyBorder="1" applyAlignment="1">
      <alignment horizontal="left" vertical="center"/>
    </xf>
    <xf numFmtId="3" fontId="49" fillId="3" borderId="1" xfId="0" applyNumberFormat="1" applyFont="1" applyFill="1" applyBorder="1" applyAlignment="1">
      <alignment horizontal="center" vertical="center"/>
    </xf>
    <xf numFmtId="4" fontId="49" fillId="0" borderId="18" xfId="0" applyNumberFormat="1" applyFont="1" applyFill="1" applyBorder="1" applyAlignment="1">
      <alignment horizontal="right" vertical="center"/>
    </xf>
    <xf numFmtId="4" fontId="49" fillId="3" borderId="18" xfId="0" applyNumberFormat="1" applyFont="1" applyFill="1" applyBorder="1" applyAlignment="1">
      <alignment horizontal="right" vertical="center"/>
    </xf>
    <xf numFmtId="4" fontId="50" fillId="0" borderId="1" xfId="0" applyNumberFormat="1" applyFont="1" applyBorder="1" applyAlignment="1">
      <alignment horizontal="center" vertical="center"/>
    </xf>
    <xf numFmtId="0" fontId="70" fillId="2" borderId="0" xfId="0" applyFont="1" applyFill="1" applyAlignment="1">
      <alignment horizontal="right" vertical="center"/>
    </xf>
    <xf numFmtId="0" fontId="54" fillId="2" borderId="0" xfId="0" applyFont="1" applyFill="1" applyAlignment="1">
      <alignment horizontal="right" vertical="center"/>
    </xf>
    <xf numFmtId="4" fontId="50" fillId="2" borderId="0" xfId="0" applyNumberFormat="1" applyFont="1" applyFill="1" applyAlignment="1">
      <alignment horizontal="right" vertical="center"/>
    </xf>
    <xf numFmtId="3" fontId="49" fillId="3" borderId="1" xfId="45" applyNumberFormat="1" applyFont="1" applyFill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/>
    </xf>
    <xf numFmtId="3" fontId="49" fillId="3" borderId="1" xfId="0" applyNumberFormat="1" applyFont="1" applyFill="1" applyBorder="1" applyAlignment="1">
      <alignment vertical="center" wrapText="1"/>
    </xf>
    <xf numFmtId="3" fontId="49" fillId="3" borderId="1" xfId="45" applyNumberFormat="1" applyFont="1" applyFill="1" applyBorder="1" applyAlignment="1">
      <alignment horizontal="center" vertical="center"/>
    </xf>
    <xf numFmtId="4" fontId="49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49" fillId="0" borderId="0" xfId="0" applyFont="1" applyFill="1" applyAlignment="1">
      <alignment horizontal="left" vertical="center"/>
    </xf>
    <xf numFmtId="3" fontId="50" fillId="2" borderId="0" xfId="0" applyNumberFormat="1" applyFont="1" applyFill="1" applyAlignment="1">
      <alignment horizontal="right" vertical="center"/>
    </xf>
    <xf numFmtId="3" fontId="48" fillId="3" borderId="1" xfId="94" applyNumberFormat="1" applyFont="1" applyFill="1" applyBorder="1" applyAlignment="1">
      <alignment horizontal="center" vertical="center"/>
    </xf>
    <xf numFmtId="3" fontId="48" fillId="3" borderId="19" xfId="94" applyNumberFormat="1" applyFont="1" applyFill="1" applyBorder="1" applyAlignment="1">
      <alignment horizontal="left" vertical="center" wrapText="1"/>
    </xf>
    <xf numFmtId="4" fontId="49" fillId="0" borderId="0" xfId="0" applyNumberFormat="1" applyFont="1" applyFill="1" applyAlignment="1">
      <alignment horizontal="right" vertical="center"/>
    </xf>
    <xf numFmtId="3" fontId="52" fillId="3" borderId="0" xfId="0" applyNumberFormat="1" applyFont="1" applyFill="1" applyBorder="1" applyAlignment="1">
      <alignment horizontal="center" vertical="center" wrapText="1"/>
    </xf>
    <xf numFmtId="3" fontId="49" fillId="0" borderId="0" xfId="0" applyNumberFormat="1" applyFont="1" applyFill="1" applyAlignment="1">
      <alignment horizontal="right" vertical="center"/>
    </xf>
    <xf numFmtId="3" fontId="50" fillId="26" borderId="1" xfId="0" applyNumberFormat="1" applyFont="1" applyFill="1" applyBorder="1" applyAlignment="1">
      <alignment horizontal="center" vertical="center"/>
    </xf>
    <xf numFmtId="0" fontId="50" fillId="3" borderId="1" xfId="0" applyFont="1" applyFill="1" applyBorder="1" applyAlignment="1">
      <alignment horizontal="right" vertical="center"/>
    </xf>
    <xf numFmtId="3" fontId="50" fillId="3" borderId="1" xfId="0" applyNumberFormat="1" applyFont="1" applyFill="1" applyBorder="1" applyAlignment="1">
      <alignment horizontal="center" vertical="center"/>
    </xf>
    <xf numFmtId="0" fontId="49" fillId="0" borderId="0" xfId="0" applyFont="1"/>
    <xf numFmtId="0" fontId="71" fillId="3" borderId="0" xfId="0" applyFont="1" applyFill="1" applyAlignment="1">
      <alignment horizontal="center" vertical="center" wrapText="1"/>
    </xf>
    <xf numFmtId="3" fontId="52" fillId="3" borderId="0" xfId="0" applyNumberFormat="1" applyFont="1" applyFill="1" applyBorder="1" applyAlignment="1">
      <alignment horizontal="center" vertical="center" wrapText="1"/>
    </xf>
    <xf numFmtId="3" fontId="50" fillId="3" borderId="18" xfId="0" applyNumberFormat="1" applyFont="1" applyFill="1" applyBorder="1" applyAlignment="1">
      <alignment horizontal="center" vertical="center" wrapText="1"/>
    </xf>
    <xf numFmtId="0" fontId="50" fillId="3" borderId="1" xfId="0" applyFont="1" applyFill="1" applyBorder="1" applyAlignment="1">
      <alignment horizontal="center" vertical="center"/>
    </xf>
    <xf numFmtId="0" fontId="65" fillId="3" borderId="0" xfId="249" applyFont="1" applyFill="1"/>
    <xf numFmtId="0" fontId="61" fillId="3" borderId="0" xfId="249" applyFont="1" applyFill="1"/>
    <xf numFmtId="3" fontId="61" fillId="3" borderId="1" xfId="249" applyNumberFormat="1" applyFont="1" applyFill="1" applyBorder="1" applyAlignment="1">
      <alignment horizontal="center" vertical="center" wrapText="1"/>
    </xf>
    <xf numFmtId="3" fontId="67" fillId="3" borderId="1" xfId="249" applyNumberFormat="1" applyFont="1" applyFill="1" applyBorder="1" applyAlignment="1" applyProtection="1">
      <alignment horizontal="center" vertical="center" wrapText="1"/>
      <protection locked="0"/>
    </xf>
    <xf numFmtId="0" fontId="61" fillId="3" borderId="1" xfId="249" applyFont="1" applyFill="1" applyBorder="1" applyAlignment="1" applyProtection="1">
      <alignment horizontal="center" vertical="center"/>
      <protection locked="0"/>
    </xf>
    <xf numFmtId="0" fontId="61" fillId="3" borderId="1" xfId="249" applyFont="1" applyFill="1" applyBorder="1" applyAlignment="1" applyProtection="1">
      <alignment vertical="center" wrapText="1"/>
      <protection locked="0"/>
    </xf>
    <xf numFmtId="3" fontId="66" fillId="3" borderId="1" xfId="249" applyNumberFormat="1" applyFont="1" applyFill="1" applyBorder="1" applyAlignment="1" applyProtection="1">
      <alignment horizontal="center" vertical="center" wrapText="1"/>
      <protection locked="0"/>
    </xf>
    <xf numFmtId="3" fontId="54" fillId="3" borderId="1" xfId="249" applyNumberFormat="1" applyFont="1" applyFill="1" applyBorder="1" applyAlignment="1" applyProtection="1">
      <alignment horizontal="center" vertical="center" wrapText="1"/>
      <protection locked="0"/>
    </xf>
    <xf numFmtId="3" fontId="70" fillId="3" borderId="1" xfId="249" applyNumberFormat="1" applyFont="1" applyFill="1" applyBorder="1" applyAlignment="1" applyProtection="1">
      <alignment horizontal="center" vertical="center" wrapText="1"/>
      <protection locked="0"/>
    </xf>
    <xf numFmtId="3" fontId="54" fillId="3" borderId="1" xfId="249" applyNumberFormat="1" applyFont="1" applyFill="1" applyBorder="1" applyAlignment="1">
      <alignment horizontal="center" vertical="center" wrapText="1"/>
    </xf>
    <xf numFmtId="0" fontId="61" fillId="3" borderId="1" xfId="249" applyFont="1" applyFill="1" applyBorder="1" applyAlignment="1" applyProtection="1">
      <alignment vertical="center"/>
      <protection locked="0"/>
    </xf>
    <xf numFmtId="0" fontId="54" fillId="3" borderId="1" xfId="249" applyFont="1" applyFill="1" applyBorder="1" applyAlignment="1">
      <alignment horizontal="center"/>
    </xf>
    <xf numFmtId="0" fontId="66" fillId="3" borderId="1" xfId="249" applyFont="1" applyFill="1" applyBorder="1" applyAlignment="1" applyProtection="1">
      <alignment horizontal="center" vertical="center"/>
      <protection locked="0"/>
    </xf>
    <xf numFmtId="0" fontId="66" fillId="3" borderId="1" xfId="249" applyFont="1" applyFill="1" applyBorder="1" applyAlignment="1" applyProtection="1">
      <alignment vertical="center"/>
      <protection locked="0"/>
    </xf>
    <xf numFmtId="0" fontId="66" fillId="3" borderId="0" xfId="249" applyFont="1" applyFill="1"/>
    <xf numFmtId="0" fontId="54" fillId="3" borderId="1" xfId="249" applyFont="1" applyFill="1" applyBorder="1" applyAlignment="1" applyProtection="1">
      <alignment vertical="center"/>
      <protection locked="0"/>
    </xf>
    <xf numFmtId="0" fontId="54" fillId="3" borderId="1" xfId="249" applyFont="1" applyFill="1" applyBorder="1" applyAlignment="1" applyProtection="1">
      <alignment vertical="center" wrapText="1"/>
      <protection locked="0"/>
    </xf>
    <xf numFmtId="0" fontId="66" fillId="3" borderId="1" xfId="249" applyFont="1" applyFill="1" applyBorder="1" applyAlignment="1" applyProtection="1">
      <alignment vertical="center" wrapText="1"/>
      <protection locked="0"/>
    </xf>
    <xf numFmtId="3" fontId="49" fillId="3" borderId="1" xfId="45" applyNumberFormat="1" applyFont="1" applyFill="1" applyBorder="1" applyAlignment="1">
      <alignment horizontal="center" vertical="center"/>
    </xf>
    <xf numFmtId="3" fontId="49" fillId="3" borderId="1" xfId="45" applyNumberFormat="1" applyFont="1" applyFill="1" applyBorder="1" applyAlignment="1">
      <alignment horizontal="center" vertical="center"/>
    </xf>
    <xf numFmtId="0" fontId="69" fillId="0" borderId="0" xfId="0" applyFont="1" applyFill="1" applyAlignment="1">
      <alignment horizontal="left" vertical="center"/>
    </xf>
    <xf numFmtId="0" fontId="69" fillId="3" borderId="0" xfId="45" applyFont="1" applyFill="1" applyAlignment="1">
      <alignment horizontal="right" vertical="center"/>
    </xf>
    <xf numFmtId="3" fontId="69" fillId="0" borderId="0" xfId="245" applyNumberFormat="1" applyFont="1" applyFill="1"/>
    <xf numFmtId="4" fontId="57" fillId="26" borderId="1" xfId="246" applyNumberFormat="1" applyFont="1" applyFill="1" applyBorder="1" applyAlignment="1">
      <alignment horizontal="center" vertical="center" wrapText="1"/>
    </xf>
    <xf numFmtId="3" fontId="51" fillId="0" borderId="19" xfId="241" applyNumberFormat="1" applyFont="1" applyFill="1" applyBorder="1" applyAlignment="1">
      <alignment horizontal="center" vertical="center"/>
    </xf>
    <xf numFmtId="3" fontId="63" fillId="0" borderId="19" xfId="241" applyNumberFormat="1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49" fillId="0" borderId="28" xfId="239" applyFont="1" applyFill="1" applyBorder="1" applyAlignment="1">
      <alignment horizontal="center" vertical="center" wrapText="1"/>
    </xf>
    <xf numFmtId="3" fontId="63" fillId="0" borderId="18" xfId="241" applyNumberFormat="1" applyFont="1" applyFill="1" applyBorder="1" applyAlignment="1">
      <alignment horizontal="center" vertical="center"/>
    </xf>
    <xf numFmtId="3" fontId="51" fillId="0" borderId="18" xfId="241" applyNumberFormat="1" applyFont="1" applyFill="1" applyBorder="1" applyAlignment="1">
      <alignment horizontal="center" vertical="center"/>
    </xf>
    <xf numFmtId="3" fontId="51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1" fillId="0" borderId="18" xfId="0" applyFont="1" applyFill="1" applyBorder="1" applyAlignment="1">
      <alignment horizontal="center" vertical="center"/>
    </xf>
    <xf numFmtId="49" fontId="51" fillId="0" borderId="18" xfId="2" applyNumberFormat="1" applyFont="1" applyFill="1" applyBorder="1" applyAlignment="1">
      <alignment horizontal="center" vertical="center" wrapText="1"/>
    </xf>
    <xf numFmtId="0" fontId="51" fillId="0" borderId="18" xfId="2" applyFont="1" applyFill="1" applyBorder="1" applyAlignment="1">
      <alignment horizontal="left" vertical="center" wrapText="1"/>
    </xf>
    <xf numFmtId="0" fontId="51" fillId="0" borderId="18" xfId="2" applyFont="1" applyFill="1" applyBorder="1" applyAlignment="1">
      <alignment horizontal="center" vertical="center" wrapText="1"/>
    </xf>
    <xf numFmtId="49" fontId="51" fillId="0" borderId="18" xfId="2" applyNumberFormat="1" applyFont="1" applyFill="1" applyBorder="1" applyAlignment="1">
      <alignment horizontal="center" vertical="center"/>
    </xf>
    <xf numFmtId="49" fontId="51" fillId="0" borderId="18" xfId="0" applyNumberFormat="1" applyFont="1" applyFill="1" applyBorder="1" applyAlignment="1">
      <alignment horizontal="center" vertical="center" wrapText="1"/>
    </xf>
    <xf numFmtId="0" fontId="51" fillId="0" borderId="18" xfId="0" applyFont="1" applyFill="1" applyBorder="1" applyAlignment="1">
      <alignment horizontal="left" vertical="center" wrapText="1"/>
    </xf>
    <xf numFmtId="0" fontId="63" fillId="0" borderId="18" xfId="2" applyFont="1" applyFill="1" applyBorder="1" applyAlignment="1">
      <alignment horizontal="left" vertical="center" wrapText="1"/>
    </xf>
    <xf numFmtId="3" fontId="63" fillId="0" borderId="26" xfId="241" applyNumberFormat="1" applyFont="1" applyFill="1" applyBorder="1" applyAlignment="1">
      <alignment horizontal="center" vertical="center"/>
    </xf>
    <xf numFmtId="0" fontId="51" fillId="0" borderId="18" xfId="195" applyFont="1" applyFill="1" applyBorder="1" applyAlignment="1">
      <alignment horizontal="left" vertical="center" wrapText="1"/>
    </xf>
    <xf numFmtId="49" fontId="51" fillId="0" borderId="18" xfId="0" applyNumberFormat="1" applyFont="1" applyFill="1" applyBorder="1" applyAlignment="1">
      <alignment horizontal="center" vertical="center"/>
    </xf>
    <xf numFmtId="49" fontId="51" fillId="0" borderId="18" xfId="2" applyNumberFormat="1" applyFont="1" applyFill="1" applyBorder="1" applyAlignment="1">
      <alignment horizontal="left" vertical="center" wrapText="1"/>
    </xf>
    <xf numFmtId="3" fontId="51" fillId="0" borderId="18" xfId="2" applyNumberFormat="1" applyFont="1" applyFill="1" applyBorder="1" applyAlignment="1">
      <alignment horizontal="left" vertical="center" wrapText="1"/>
    </xf>
    <xf numFmtId="3" fontId="51" fillId="0" borderId="18" xfId="2" applyNumberFormat="1" applyFont="1" applyFill="1" applyBorder="1" applyAlignment="1">
      <alignment horizontal="center" vertical="center"/>
    </xf>
    <xf numFmtId="3" fontId="51" fillId="0" borderId="18" xfId="0" applyNumberFormat="1" applyFont="1" applyFill="1" applyBorder="1" applyAlignment="1">
      <alignment horizontal="left" vertical="center" wrapText="1"/>
    </xf>
    <xf numFmtId="169" fontId="51" fillId="0" borderId="18" xfId="2" applyNumberFormat="1" applyFont="1" applyFill="1" applyBorder="1" applyAlignment="1">
      <alignment horizontal="center" vertical="center"/>
    </xf>
    <xf numFmtId="3" fontId="51" fillId="0" borderId="16" xfId="2" applyNumberFormat="1" applyFont="1" applyFill="1" applyBorder="1" applyAlignment="1">
      <alignment horizontal="center" vertical="center"/>
    </xf>
    <xf numFmtId="0" fontId="51" fillId="0" borderId="0" xfId="0" applyFont="1" applyFill="1"/>
    <xf numFmtId="0" fontId="51" fillId="0" borderId="18" xfId="0" applyFont="1" applyFill="1" applyBorder="1" applyAlignment="1">
      <alignment horizontal="left" vertical="center"/>
    </xf>
    <xf numFmtId="0" fontId="51" fillId="0" borderId="18" xfId="0" quotePrefix="1" applyFont="1" applyFill="1" applyBorder="1" applyAlignment="1">
      <alignment horizontal="center" vertical="center"/>
    </xf>
    <xf numFmtId="0" fontId="51" fillId="0" borderId="0" xfId="0" applyFont="1" applyFill="1" applyAlignment="1">
      <alignment horizontal="left" vertical="center"/>
    </xf>
    <xf numFmtId="0" fontId="49" fillId="0" borderId="18" xfId="241" applyFont="1" applyFill="1" applyBorder="1" applyAlignment="1">
      <alignment horizontal="center" vertical="center" wrapText="1"/>
    </xf>
    <xf numFmtId="0" fontId="49" fillId="0" borderId="18" xfId="239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3" fontId="49" fillId="3" borderId="1" xfId="0" applyNumberFormat="1" applyFont="1" applyFill="1" applyBorder="1" applyAlignment="1">
      <alignment horizontal="center" vertical="center" wrapText="1"/>
    </xf>
    <xf numFmtId="3" fontId="49" fillId="3" borderId="1" xfId="0" applyNumberFormat="1" applyFont="1" applyFill="1" applyBorder="1" applyAlignment="1">
      <alignment horizontal="right" vertical="center" wrapText="1"/>
    </xf>
    <xf numFmtId="3" fontId="50" fillId="3" borderId="1" xfId="0" applyNumberFormat="1" applyFont="1" applyFill="1" applyBorder="1" applyAlignment="1">
      <alignment horizontal="right" vertical="center" wrapText="1"/>
    </xf>
    <xf numFmtId="0" fontId="49" fillId="0" borderId="0" xfId="0" applyNumberFormat="1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right" vertical="center"/>
    </xf>
    <xf numFmtId="3" fontId="49" fillId="0" borderId="1" xfId="81" applyNumberFormat="1" applyFont="1" applyFill="1" applyBorder="1" applyAlignment="1">
      <alignment horizontal="center" vertical="center" wrapText="1"/>
    </xf>
    <xf numFmtId="3" fontId="50" fillId="0" borderId="18" xfId="0" applyNumberFormat="1" applyFont="1" applyFill="1" applyBorder="1" applyAlignment="1">
      <alignment horizontal="right" vertical="center"/>
    </xf>
    <xf numFmtId="0" fontId="50" fillId="0" borderId="1" xfId="0" applyFont="1" applyFill="1" applyBorder="1" applyAlignment="1">
      <alignment horizontal="center" vertical="center"/>
    </xf>
    <xf numFmtId="4" fontId="50" fillId="0" borderId="1" xfId="0" applyNumberFormat="1" applyFont="1" applyFill="1" applyBorder="1" applyAlignment="1">
      <alignment vertical="center" wrapText="1"/>
    </xf>
    <xf numFmtId="3" fontId="49" fillId="0" borderId="18" xfId="0" applyNumberFormat="1" applyFont="1" applyFill="1" applyBorder="1" applyAlignment="1">
      <alignment horizontal="right" vertical="center"/>
    </xf>
    <xf numFmtId="3" fontId="49" fillId="0" borderId="1" xfId="45" applyNumberFormat="1" applyFont="1" applyFill="1" applyBorder="1" applyAlignment="1">
      <alignment horizontal="right" vertical="center"/>
    </xf>
    <xf numFmtId="3" fontId="50" fillId="0" borderId="1" xfId="0" applyNumberFormat="1" applyFont="1" applyFill="1" applyBorder="1" applyAlignment="1">
      <alignment vertical="center" wrapText="1"/>
    </xf>
    <xf numFmtId="3" fontId="50" fillId="0" borderId="1" xfId="45" applyNumberFormat="1" applyFont="1" applyFill="1" applyBorder="1" applyAlignment="1">
      <alignment horizontal="right" vertical="center"/>
    </xf>
    <xf numFmtId="49" fontId="49" fillId="0" borderId="1" xfId="2" applyNumberFormat="1" applyFont="1" applyFill="1" applyBorder="1" applyAlignment="1">
      <alignment horizontal="center" vertical="center" wrapText="1"/>
    </xf>
    <xf numFmtId="0" fontId="49" fillId="0" borderId="1" xfId="2" applyFont="1" applyFill="1" applyBorder="1" applyAlignment="1">
      <alignment horizontal="left" vertical="center" wrapText="1"/>
    </xf>
    <xf numFmtId="0" fontId="49" fillId="0" borderId="1" xfId="2" applyFont="1" applyFill="1" applyBorder="1" applyAlignment="1">
      <alignment horizontal="center" vertical="center" wrapText="1"/>
    </xf>
    <xf numFmtId="49" fontId="49" fillId="0" borderId="1" xfId="2" applyNumberFormat="1" applyFont="1" applyFill="1" applyBorder="1" applyAlignment="1">
      <alignment horizontal="center" vertical="center"/>
    </xf>
    <xf numFmtId="49" fontId="49" fillId="0" borderId="1" xfId="0" applyNumberFormat="1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left" vertical="center" wrapText="1"/>
    </xf>
    <xf numFmtId="3" fontId="48" fillId="0" borderId="18" xfId="0" applyNumberFormat="1" applyFont="1" applyFill="1" applyBorder="1" applyAlignment="1">
      <alignment horizontal="right" vertical="center"/>
    </xf>
    <xf numFmtId="3" fontId="49" fillId="0" borderId="1" xfId="203" applyNumberFormat="1" applyFont="1" applyFill="1" applyBorder="1" applyAlignment="1">
      <alignment horizontal="right" vertical="center"/>
    </xf>
    <xf numFmtId="0" fontId="50" fillId="0" borderId="1" xfId="2" applyFont="1" applyFill="1" applyBorder="1" applyAlignment="1">
      <alignment horizontal="left" vertical="center" wrapText="1"/>
    </xf>
    <xf numFmtId="0" fontId="49" fillId="0" borderId="18" xfId="195" applyFont="1" applyFill="1" applyBorder="1" applyAlignment="1">
      <alignment horizontal="left" vertical="center" wrapText="1"/>
    </xf>
    <xf numFmtId="49" fontId="49" fillId="0" borderId="1" xfId="0" applyNumberFormat="1" applyFont="1" applyFill="1" applyBorder="1" applyAlignment="1">
      <alignment horizontal="center" vertical="center"/>
    </xf>
    <xf numFmtId="49" fontId="49" fillId="0" borderId="1" xfId="2" applyNumberFormat="1" applyFont="1" applyFill="1" applyBorder="1" applyAlignment="1">
      <alignment horizontal="left" vertical="center" wrapText="1"/>
    </xf>
    <xf numFmtId="3" fontId="49" fillId="0" borderId="1" xfId="2" applyNumberFormat="1" applyFont="1" applyFill="1" applyBorder="1" applyAlignment="1">
      <alignment horizontal="left" vertical="center" wrapText="1"/>
    </xf>
    <xf numFmtId="3" fontId="49" fillId="0" borderId="1" xfId="2" applyNumberFormat="1" applyFont="1" applyFill="1" applyBorder="1" applyAlignment="1">
      <alignment horizontal="center" vertical="center"/>
    </xf>
    <xf numFmtId="3" fontId="53" fillId="0" borderId="1" xfId="0" applyNumberFormat="1" applyFont="1" applyFill="1" applyBorder="1" applyAlignment="1">
      <alignment horizontal="left" vertical="center" wrapText="1"/>
    </xf>
    <xf numFmtId="169" fontId="49" fillId="0" borderId="1" xfId="2" applyNumberFormat="1" applyFont="1" applyFill="1" applyBorder="1" applyAlignment="1">
      <alignment horizontal="center" vertical="center"/>
    </xf>
    <xf numFmtId="3" fontId="49" fillId="0" borderId="1" xfId="0" applyNumberFormat="1" applyFont="1" applyFill="1" applyBorder="1" applyAlignment="1">
      <alignment horizontal="left" vertical="center" wrapText="1"/>
    </xf>
    <xf numFmtId="3" fontId="49" fillId="0" borderId="12" xfId="2" applyNumberFormat="1" applyFont="1" applyFill="1" applyBorder="1" applyAlignment="1">
      <alignment horizontal="center" vertical="center"/>
    </xf>
    <xf numFmtId="0" fontId="49" fillId="0" borderId="0" xfId="0" applyFont="1" applyFill="1"/>
    <xf numFmtId="0" fontId="49" fillId="0" borderId="1" xfId="0" applyFont="1" applyFill="1" applyBorder="1" applyAlignment="1">
      <alignment horizontal="left" vertical="center"/>
    </xf>
    <xf numFmtId="0" fontId="49" fillId="0" borderId="1" xfId="0" quotePrefix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right" vertical="center"/>
    </xf>
    <xf numFmtId="0" fontId="50" fillId="3" borderId="0" xfId="0" applyNumberFormat="1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3" fontId="54" fillId="3" borderId="18" xfId="0" applyNumberFormat="1" applyFont="1" applyFill="1" applyBorder="1" applyAlignment="1">
      <alignment horizontal="center" vertical="center" wrapText="1"/>
    </xf>
    <xf numFmtId="0" fontId="54" fillId="2" borderId="16" xfId="0" applyFont="1" applyFill="1" applyBorder="1" applyAlignment="1">
      <alignment horizontal="center" vertical="center" wrapText="1"/>
    </xf>
    <xf numFmtId="0" fontId="54" fillId="2" borderId="13" xfId="0" applyFont="1" applyFill="1" applyBorder="1" applyAlignment="1">
      <alignment horizontal="center" vertical="center" wrapText="1"/>
    </xf>
    <xf numFmtId="0" fontId="54" fillId="2" borderId="14" xfId="0" applyFont="1" applyFill="1" applyBorder="1" applyAlignment="1">
      <alignment horizontal="center" vertical="center" wrapText="1"/>
    </xf>
    <xf numFmtId="3" fontId="54" fillId="3" borderId="16" xfId="0" applyNumberFormat="1" applyFont="1" applyFill="1" applyBorder="1" applyAlignment="1">
      <alignment horizontal="center" vertical="center" wrapText="1"/>
    </xf>
    <xf numFmtId="3" fontId="54" fillId="3" borderId="13" xfId="0" applyNumberFormat="1" applyFont="1" applyFill="1" applyBorder="1" applyAlignment="1">
      <alignment horizontal="center" vertical="center" wrapText="1"/>
    </xf>
    <xf numFmtId="3" fontId="54" fillId="3" borderId="14" xfId="0" applyNumberFormat="1" applyFont="1" applyFill="1" applyBorder="1" applyAlignment="1">
      <alignment horizontal="center" vertical="center" wrapText="1"/>
    </xf>
    <xf numFmtId="4" fontId="54" fillId="2" borderId="16" xfId="0" applyNumberFormat="1" applyFont="1" applyFill="1" applyBorder="1" applyAlignment="1">
      <alignment horizontal="center" vertical="center" wrapText="1"/>
    </xf>
    <xf numFmtId="4" fontId="54" fillId="2" borderId="13" xfId="0" applyNumberFormat="1" applyFont="1" applyFill="1" applyBorder="1" applyAlignment="1">
      <alignment horizontal="center" vertical="center" wrapText="1"/>
    </xf>
    <xf numFmtId="4" fontId="54" fillId="2" borderId="14" xfId="0" applyNumberFormat="1" applyFont="1" applyFill="1" applyBorder="1" applyAlignment="1">
      <alignment horizontal="center" vertical="center" wrapText="1"/>
    </xf>
    <xf numFmtId="0" fontId="49" fillId="3" borderId="12" xfId="0" applyFont="1" applyFill="1" applyBorder="1" applyAlignment="1">
      <alignment horizontal="center" vertical="center"/>
    </xf>
    <xf numFmtId="0" fontId="49" fillId="3" borderId="13" xfId="0" applyFont="1" applyFill="1" applyBorder="1" applyAlignment="1">
      <alignment horizontal="center" vertical="center"/>
    </xf>
    <xf numFmtId="0" fontId="49" fillId="3" borderId="14" xfId="0" applyFont="1" applyFill="1" applyBorder="1" applyAlignment="1">
      <alignment horizontal="center" vertical="center"/>
    </xf>
    <xf numFmtId="49" fontId="49" fillId="3" borderId="12" xfId="2" applyNumberFormat="1" applyFont="1" applyFill="1" applyBorder="1" applyAlignment="1">
      <alignment horizontal="center" vertical="center"/>
    </xf>
    <xf numFmtId="49" fontId="49" fillId="3" borderId="13" xfId="2" applyNumberFormat="1" applyFont="1" applyFill="1" applyBorder="1" applyAlignment="1">
      <alignment horizontal="center" vertical="center"/>
    </xf>
    <xf numFmtId="49" fontId="49" fillId="3" borderId="14" xfId="2" applyNumberFormat="1" applyFont="1" applyFill="1" applyBorder="1" applyAlignment="1">
      <alignment horizontal="center" vertical="center"/>
    </xf>
    <xf numFmtId="3" fontId="54" fillId="3" borderId="20" xfId="0" applyNumberFormat="1" applyFont="1" applyFill="1" applyBorder="1" applyAlignment="1">
      <alignment horizontal="center" vertical="center" wrapText="1"/>
    </xf>
    <xf numFmtId="3" fontId="54" fillId="3" borderId="21" xfId="0" applyNumberFormat="1" applyFont="1" applyFill="1" applyBorder="1" applyAlignment="1">
      <alignment horizontal="center" vertical="center" wrapText="1"/>
    </xf>
    <xf numFmtId="3" fontId="54" fillId="3" borderId="22" xfId="0" applyNumberFormat="1" applyFont="1" applyFill="1" applyBorder="1" applyAlignment="1">
      <alignment horizontal="center" vertical="center" wrapText="1"/>
    </xf>
    <xf numFmtId="3" fontId="54" fillId="3" borderId="23" xfId="0" applyNumberFormat="1" applyFont="1" applyFill="1" applyBorder="1" applyAlignment="1">
      <alignment horizontal="center" vertical="center" wrapText="1"/>
    </xf>
    <xf numFmtId="3" fontId="54" fillId="3" borderId="24" xfId="0" applyNumberFormat="1" applyFont="1" applyFill="1" applyBorder="1" applyAlignment="1">
      <alignment horizontal="center" vertical="center" wrapText="1"/>
    </xf>
    <xf numFmtId="3" fontId="54" fillId="3" borderId="25" xfId="0" applyNumberFormat="1" applyFont="1" applyFill="1" applyBorder="1" applyAlignment="1">
      <alignment horizontal="center" vertical="center" wrapText="1"/>
    </xf>
    <xf numFmtId="0" fontId="50" fillId="26" borderId="1" xfId="0" applyFont="1" applyFill="1" applyBorder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 wrapText="1"/>
    </xf>
    <xf numFmtId="3" fontId="50" fillId="26" borderId="1" xfId="0" applyNumberFormat="1" applyFont="1" applyFill="1" applyBorder="1" applyAlignment="1">
      <alignment horizontal="center" vertical="center"/>
    </xf>
    <xf numFmtId="3" fontId="52" fillId="3" borderId="0" xfId="45" applyNumberFormat="1" applyFont="1" applyFill="1" applyBorder="1" applyAlignment="1">
      <alignment horizontal="center" vertical="center" wrapText="1"/>
    </xf>
    <xf numFmtId="3" fontId="49" fillId="3" borderId="1" xfId="45" applyNumberFormat="1" applyFont="1" applyFill="1" applyBorder="1" applyAlignment="1">
      <alignment horizontal="center" vertical="center" wrapText="1"/>
    </xf>
    <xf numFmtId="3" fontId="49" fillId="3" borderId="16" xfId="45" applyNumberFormat="1" applyFont="1" applyFill="1" applyBorder="1" applyAlignment="1">
      <alignment horizontal="center" vertical="center" wrapText="1"/>
    </xf>
    <xf numFmtId="3" fontId="49" fillId="3" borderId="14" xfId="45" applyNumberFormat="1" applyFont="1" applyFill="1" applyBorder="1" applyAlignment="1">
      <alignment horizontal="center" vertical="center" wrapText="1"/>
    </xf>
    <xf numFmtId="3" fontId="49" fillId="3" borderId="1" xfId="45" applyNumberFormat="1" applyFont="1" applyFill="1" applyBorder="1" applyAlignment="1">
      <alignment horizontal="center" vertical="center"/>
    </xf>
    <xf numFmtId="3" fontId="49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48" fillId="3" borderId="19" xfId="0" applyNumberFormat="1" applyFont="1" applyFill="1" applyBorder="1" applyAlignment="1">
      <alignment horizontal="center" vertical="center" wrapText="1"/>
    </xf>
    <xf numFmtId="3" fontId="48" fillId="3" borderId="17" xfId="0" applyNumberFormat="1" applyFont="1" applyFill="1" applyBorder="1" applyAlignment="1">
      <alignment horizontal="center" vertical="center" wrapText="1"/>
    </xf>
    <xf numFmtId="3" fontId="48" fillId="3" borderId="26" xfId="0" applyNumberFormat="1" applyFont="1" applyFill="1" applyBorder="1" applyAlignment="1">
      <alignment horizontal="center" vertical="center" wrapText="1"/>
    </xf>
    <xf numFmtId="4" fontId="48" fillId="3" borderId="1" xfId="0" applyNumberFormat="1" applyFont="1" applyFill="1" applyBorder="1" applyAlignment="1">
      <alignment horizontal="center" vertical="center" wrapText="1"/>
    </xf>
    <xf numFmtId="3" fontId="61" fillId="3" borderId="16" xfId="0" applyNumberFormat="1" applyFont="1" applyFill="1" applyBorder="1" applyAlignment="1">
      <alignment horizontal="center" vertical="center" wrapText="1"/>
    </xf>
    <xf numFmtId="3" fontId="61" fillId="3" borderId="14" xfId="0" applyNumberFormat="1" applyFont="1" applyFill="1" applyBorder="1" applyAlignment="1">
      <alignment horizontal="center" vertical="center" wrapText="1"/>
    </xf>
    <xf numFmtId="3" fontId="48" fillId="3" borderId="16" xfId="0" applyNumberFormat="1" applyFont="1" applyFill="1" applyBorder="1" applyAlignment="1">
      <alignment horizontal="center" vertical="center" wrapText="1"/>
    </xf>
    <xf numFmtId="3" fontId="48" fillId="3" borderId="14" xfId="0" applyNumberFormat="1" applyFont="1" applyFill="1" applyBorder="1" applyAlignment="1">
      <alignment horizontal="center" vertical="center" wrapText="1"/>
    </xf>
    <xf numFmtId="3" fontId="51" fillId="3" borderId="16" xfId="45" applyNumberFormat="1" applyFont="1" applyFill="1" applyBorder="1" applyAlignment="1">
      <alignment horizontal="center" vertical="center" wrapText="1"/>
    </xf>
    <xf numFmtId="3" fontId="51" fillId="3" borderId="14" xfId="45" applyNumberFormat="1" applyFont="1" applyFill="1" applyBorder="1" applyAlignment="1">
      <alignment horizontal="center" vertical="center" wrapText="1"/>
    </xf>
    <xf numFmtId="3" fontId="48" fillId="3" borderId="13" xfId="0" applyNumberFormat="1" applyFont="1" applyFill="1" applyBorder="1" applyAlignment="1">
      <alignment horizontal="center" vertical="center" wrapText="1"/>
    </xf>
    <xf numFmtId="3" fontId="51" fillId="3" borderId="13" xfId="45" applyNumberFormat="1" applyFont="1" applyFill="1" applyBorder="1" applyAlignment="1">
      <alignment horizontal="center" vertical="center" wrapText="1"/>
    </xf>
    <xf numFmtId="3" fontId="52" fillId="3" borderId="0" xfId="0" applyNumberFormat="1" applyFont="1" applyFill="1" applyBorder="1" applyAlignment="1">
      <alignment horizontal="center" vertical="center" wrapText="1"/>
    </xf>
    <xf numFmtId="4" fontId="48" fillId="3" borderId="16" xfId="0" applyNumberFormat="1" applyFont="1" applyFill="1" applyBorder="1" applyAlignment="1">
      <alignment horizontal="center" vertical="center" wrapText="1"/>
    </xf>
    <xf numFmtId="4" fontId="48" fillId="3" borderId="13" xfId="0" applyNumberFormat="1" applyFont="1" applyFill="1" applyBorder="1" applyAlignment="1">
      <alignment horizontal="center" vertical="center" wrapText="1"/>
    </xf>
    <xf numFmtId="4" fontId="48" fillId="3" borderId="14" xfId="0" applyNumberFormat="1" applyFont="1" applyFill="1" applyBorder="1" applyAlignment="1">
      <alignment horizontal="center" vertical="center" wrapText="1"/>
    </xf>
    <xf numFmtId="3" fontId="54" fillId="3" borderId="16" xfId="45" applyNumberFormat="1" applyFont="1" applyFill="1" applyBorder="1" applyAlignment="1">
      <alignment horizontal="center" vertical="center" wrapText="1"/>
    </xf>
    <xf numFmtId="3" fontId="54" fillId="3" borderId="13" xfId="45" applyNumberFormat="1" applyFont="1" applyFill="1" applyBorder="1" applyAlignment="1">
      <alignment horizontal="center" vertical="center" wrapText="1"/>
    </xf>
    <xf numFmtId="3" fontId="54" fillId="3" borderId="14" xfId="45" applyNumberFormat="1" applyFont="1" applyFill="1" applyBorder="1" applyAlignment="1">
      <alignment horizontal="center" vertical="center" wrapText="1"/>
    </xf>
    <xf numFmtId="0" fontId="55" fillId="3" borderId="0" xfId="45" applyNumberFormat="1" applyFont="1" applyFill="1" applyBorder="1" applyAlignment="1">
      <alignment horizontal="center" vertical="center" wrapText="1"/>
    </xf>
    <xf numFmtId="3" fontId="58" fillId="0" borderId="1" xfId="245" applyNumberFormat="1" applyFont="1" applyFill="1" applyBorder="1" applyAlignment="1">
      <alignment horizontal="center" vertical="center" wrapText="1"/>
    </xf>
    <xf numFmtId="3" fontId="51" fillId="0" borderId="16" xfId="245" applyNumberFormat="1" applyFont="1" applyFill="1" applyBorder="1" applyAlignment="1">
      <alignment horizontal="center" vertical="center" wrapText="1"/>
    </xf>
    <xf numFmtId="3" fontId="51" fillId="0" borderId="13" xfId="245" applyNumberFormat="1" applyFont="1" applyFill="1" applyBorder="1" applyAlignment="1">
      <alignment horizontal="center" vertical="center" wrapText="1"/>
    </xf>
    <xf numFmtId="3" fontId="51" fillId="0" borderId="14" xfId="245" applyNumberFormat="1" applyFont="1" applyFill="1" applyBorder="1" applyAlignment="1">
      <alignment horizontal="center" vertical="center" wrapText="1"/>
    </xf>
    <xf numFmtId="3" fontId="58" fillId="0" borderId="13" xfId="245" applyNumberFormat="1" applyFont="1" applyFill="1" applyBorder="1" applyAlignment="1">
      <alignment horizontal="center" vertical="center" wrapText="1"/>
    </xf>
    <xf numFmtId="3" fontId="58" fillId="0" borderId="14" xfId="245" applyNumberFormat="1" applyFont="1" applyFill="1" applyBorder="1" applyAlignment="1">
      <alignment horizontal="center" vertical="center" wrapText="1"/>
    </xf>
    <xf numFmtId="3" fontId="58" fillId="0" borderId="19" xfId="245" applyNumberFormat="1" applyFont="1" applyFill="1" applyBorder="1" applyAlignment="1">
      <alignment horizontal="center" vertical="center" wrapText="1"/>
    </xf>
    <xf numFmtId="3" fontId="58" fillId="0" borderId="17" xfId="245" applyNumberFormat="1" applyFont="1" applyFill="1" applyBorder="1" applyAlignment="1">
      <alignment horizontal="center" vertical="center" wrapText="1"/>
    </xf>
    <xf numFmtId="3" fontId="58" fillId="0" borderId="26" xfId="245" applyNumberFormat="1" applyFont="1" applyFill="1" applyBorder="1" applyAlignment="1">
      <alignment horizontal="center" vertical="center" wrapText="1"/>
    </xf>
    <xf numFmtId="3" fontId="58" fillId="0" borderId="20" xfId="245" applyNumberFormat="1" applyFont="1" applyFill="1" applyBorder="1" applyAlignment="1">
      <alignment horizontal="center" vertical="center" wrapText="1"/>
    </xf>
    <xf numFmtId="3" fontId="58" fillId="0" borderId="27" xfId="245" applyNumberFormat="1" applyFont="1" applyFill="1" applyBorder="1" applyAlignment="1">
      <alignment horizontal="center" vertical="center" wrapText="1"/>
    </xf>
    <xf numFmtId="3" fontId="58" fillId="0" borderId="21" xfId="245" applyNumberFormat="1" applyFont="1" applyFill="1" applyBorder="1" applyAlignment="1">
      <alignment horizontal="center" vertical="center" wrapText="1"/>
    </xf>
    <xf numFmtId="3" fontId="58" fillId="0" borderId="24" xfId="245" applyNumberFormat="1" applyFont="1" applyFill="1" applyBorder="1" applyAlignment="1">
      <alignment horizontal="center" vertical="center" wrapText="1"/>
    </xf>
    <xf numFmtId="3" fontId="58" fillId="0" borderId="28" xfId="245" applyNumberFormat="1" applyFont="1" applyFill="1" applyBorder="1" applyAlignment="1">
      <alignment horizontal="center" vertical="center" wrapText="1"/>
    </xf>
    <xf numFmtId="3" fontId="58" fillId="0" borderId="25" xfId="245" applyNumberFormat="1" applyFont="1" applyFill="1" applyBorder="1" applyAlignment="1">
      <alignment horizontal="center" vertical="center" wrapText="1"/>
    </xf>
    <xf numFmtId="3" fontId="56" fillId="0" borderId="1" xfId="246" applyNumberFormat="1" applyFont="1" applyFill="1" applyBorder="1" applyAlignment="1">
      <alignment horizontal="center" vertical="center" wrapText="1"/>
    </xf>
    <xf numFmtId="0" fontId="48" fillId="0" borderId="20" xfId="247" applyFont="1" applyFill="1" applyBorder="1" applyAlignment="1">
      <alignment horizontal="center" vertical="center" wrapText="1"/>
    </xf>
    <xf numFmtId="0" fontId="48" fillId="0" borderId="27" xfId="247" applyFont="1" applyFill="1" applyBorder="1" applyAlignment="1">
      <alignment horizontal="center" vertical="center" wrapText="1"/>
    </xf>
    <xf numFmtId="0" fontId="48" fillId="0" borderId="21" xfId="247" applyFont="1" applyFill="1" applyBorder="1" applyAlignment="1">
      <alignment horizontal="center" vertical="center" wrapText="1"/>
    </xf>
    <xf numFmtId="0" fontId="48" fillId="0" borderId="24" xfId="247" applyFont="1" applyFill="1" applyBorder="1" applyAlignment="1">
      <alignment horizontal="center" vertical="center" wrapText="1"/>
    </xf>
    <xf numFmtId="0" fontId="48" fillId="0" borderId="28" xfId="247" applyFont="1" applyFill="1" applyBorder="1" applyAlignment="1">
      <alignment horizontal="center" vertical="center" wrapText="1"/>
    </xf>
    <xf numFmtId="0" fontId="48" fillId="0" borderId="25" xfId="247" applyFont="1" applyFill="1" applyBorder="1" applyAlignment="1">
      <alignment horizontal="center" vertical="center" wrapText="1"/>
    </xf>
    <xf numFmtId="3" fontId="58" fillId="0" borderId="16" xfId="245" applyNumberFormat="1" applyFont="1" applyFill="1" applyBorder="1" applyAlignment="1">
      <alignment horizontal="center" vertical="center" wrapText="1"/>
    </xf>
    <xf numFmtId="0" fontId="58" fillId="0" borderId="21" xfId="248" applyFont="1" applyFill="1" applyBorder="1" applyAlignment="1">
      <alignment horizontal="center" vertical="center" wrapText="1"/>
    </xf>
    <xf numFmtId="0" fontId="58" fillId="0" borderId="25" xfId="248" applyFont="1" applyFill="1" applyBorder="1" applyAlignment="1">
      <alignment horizontal="center" vertical="center" wrapText="1"/>
    </xf>
    <xf numFmtId="0" fontId="58" fillId="0" borderId="16" xfId="247" applyFont="1" applyFill="1" applyBorder="1" applyAlignment="1">
      <alignment horizontal="center" vertical="center" wrapText="1"/>
    </xf>
    <xf numFmtId="0" fontId="58" fillId="0" borderId="14" xfId="247" applyFont="1" applyFill="1" applyBorder="1" applyAlignment="1">
      <alignment horizontal="center" vertical="center" wrapText="1"/>
    </xf>
    <xf numFmtId="0" fontId="48" fillId="0" borderId="16" xfId="247" applyFont="1" applyFill="1" applyBorder="1" applyAlignment="1">
      <alignment horizontal="center" vertical="center" wrapText="1"/>
    </xf>
    <xf numFmtId="0" fontId="48" fillId="0" borderId="14" xfId="247" applyFont="1" applyFill="1" applyBorder="1" applyAlignment="1">
      <alignment horizontal="center" vertical="center" wrapText="1"/>
    </xf>
    <xf numFmtId="0" fontId="50" fillId="26" borderId="1" xfId="45" applyFont="1" applyFill="1" applyBorder="1" applyAlignment="1">
      <alignment horizontal="center" vertical="center"/>
    </xf>
    <xf numFmtId="3" fontId="48" fillId="0" borderId="1" xfId="245" applyNumberFormat="1" applyFont="1" applyFill="1" applyBorder="1" applyAlignment="1">
      <alignment horizontal="center" vertical="center" wrapText="1"/>
    </xf>
    <xf numFmtId="4" fontId="50" fillId="3" borderId="19" xfId="45" applyNumberFormat="1" applyFont="1" applyFill="1" applyBorder="1" applyAlignment="1">
      <alignment horizontal="center" vertical="center" wrapText="1"/>
    </xf>
    <xf numFmtId="4" fontId="50" fillId="3" borderId="17" xfId="45" applyNumberFormat="1" applyFont="1" applyFill="1" applyBorder="1" applyAlignment="1">
      <alignment horizontal="center" vertical="center" wrapText="1"/>
    </xf>
    <xf numFmtId="4" fontId="50" fillId="3" borderId="26" xfId="45" applyNumberFormat="1" applyFont="1" applyFill="1" applyBorder="1" applyAlignment="1">
      <alignment horizontal="center" vertical="center" wrapText="1"/>
    </xf>
    <xf numFmtId="4" fontId="50" fillId="26" borderId="19" xfId="45" applyNumberFormat="1" applyFont="1" applyFill="1" applyBorder="1" applyAlignment="1">
      <alignment horizontal="center" vertical="center" wrapText="1"/>
    </xf>
    <xf numFmtId="4" fontId="50" fillId="26" borderId="17" xfId="45" applyNumberFormat="1" applyFont="1" applyFill="1" applyBorder="1" applyAlignment="1">
      <alignment horizontal="center" vertical="center" wrapText="1"/>
    </xf>
    <xf numFmtId="4" fontId="50" fillId="26" borderId="26" xfId="45" applyNumberFormat="1" applyFont="1" applyFill="1" applyBorder="1" applyAlignment="1">
      <alignment horizontal="center" vertical="center" wrapText="1"/>
    </xf>
    <xf numFmtId="0" fontId="49" fillId="3" borderId="16" xfId="45" applyFont="1" applyFill="1" applyBorder="1" applyAlignment="1">
      <alignment horizontal="center" vertical="center"/>
    </xf>
    <xf numFmtId="0" fontId="49" fillId="3" borderId="13" xfId="45" applyFont="1" applyFill="1" applyBorder="1" applyAlignment="1">
      <alignment horizontal="center" vertical="center"/>
    </xf>
    <xf numFmtId="0" fontId="49" fillId="3" borderId="14" xfId="45" applyFont="1" applyFill="1" applyBorder="1" applyAlignment="1">
      <alignment horizontal="center" vertical="center"/>
    </xf>
    <xf numFmtId="49" fontId="48" fillId="3" borderId="16" xfId="94" applyNumberFormat="1" applyFont="1" applyFill="1" applyBorder="1" applyAlignment="1">
      <alignment horizontal="center" vertical="center"/>
    </xf>
    <xf numFmtId="49" fontId="48" fillId="3" borderId="13" xfId="94" applyNumberFormat="1" applyFont="1" applyFill="1" applyBorder="1" applyAlignment="1">
      <alignment horizontal="center" vertical="center"/>
    </xf>
    <xf numFmtId="49" fontId="48" fillId="3" borderId="14" xfId="94" applyNumberFormat="1" applyFont="1" applyFill="1" applyBorder="1" applyAlignment="1">
      <alignment horizontal="center" vertical="center"/>
    </xf>
    <xf numFmtId="3" fontId="49" fillId="0" borderId="18" xfId="238" applyNumberFormat="1" applyFont="1" applyFill="1" applyBorder="1" applyAlignment="1">
      <alignment horizontal="center" vertical="center" wrapText="1"/>
    </xf>
    <xf numFmtId="0" fontId="51" fillId="0" borderId="16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49" fontId="51" fillId="0" borderId="16" xfId="2" applyNumberFormat="1" applyFont="1" applyFill="1" applyBorder="1" applyAlignment="1">
      <alignment horizontal="center" vertical="center"/>
    </xf>
    <xf numFmtId="49" fontId="51" fillId="0" borderId="13" xfId="2" applyNumberFormat="1" applyFont="1" applyFill="1" applyBorder="1" applyAlignment="1">
      <alignment horizontal="center" vertical="center"/>
    </xf>
    <xf numFmtId="49" fontId="51" fillId="0" borderId="14" xfId="2" applyNumberFormat="1" applyFont="1" applyFill="1" applyBorder="1" applyAlignment="1">
      <alignment horizontal="center" vertical="center"/>
    </xf>
    <xf numFmtId="0" fontId="49" fillId="0" borderId="16" xfId="241" applyFont="1" applyFill="1" applyBorder="1" applyAlignment="1">
      <alignment horizontal="center" vertical="center" wrapText="1"/>
    </xf>
    <xf numFmtId="0" fontId="49" fillId="0" borderId="13" xfId="241" applyFont="1" applyFill="1" applyBorder="1" applyAlignment="1">
      <alignment horizontal="center" vertical="center" wrapText="1"/>
    </xf>
    <xf numFmtId="0" fontId="49" fillId="0" borderId="14" xfId="241" applyFont="1" applyFill="1" applyBorder="1" applyAlignment="1">
      <alignment horizontal="center" vertical="center" wrapText="1"/>
    </xf>
    <xf numFmtId="3" fontId="49" fillId="0" borderId="16" xfId="238" applyNumberFormat="1" applyFont="1" applyFill="1" applyBorder="1" applyAlignment="1">
      <alignment horizontal="center" vertical="center" wrapText="1"/>
    </xf>
    <xf numFmtId="3" fontId="49" fillId="0" borderId="13" xfId="238" applyNumberFormat="1" applyFont="1" applyFill="1" applyBorder="1" applyAlignment="1">
      <alignment horizontal="center" vertical="center" wrapText="1"/>
    </xf>
    <xf numFmtId="3" fontId="49" fillId="0" borderId="24" xfId="238" applyNumberFormat="1" applyFont="1" applyFill="1" applyBorder="1" applyAlignment="1">
      <alignment horizontal="center" vertical="center" wrapText="1"/>
    </xf>
    <xf numFmtId="3" fontId="49" fillId="0" borderId="14" xfId="238" applyNumberFormat="1" applyFont="1" applyFill="1" applyBorder="1" applyAlignment="1">
      <alignment horizontal="center" vertical="center" wrapText="1"/>
    </xf>
    <xf numFmtId="3" fontId="49" fillId="0" borderId="16" xfId="241" applyNumberFormat="1" applyFont="1" applyFill="1" applyBorder="1" applyAlignment="1">
      <alignment horizontal="center" vertical="center" wrapText="1"/>
    </xf>
    <xf numFmtId="3" fontId="49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2" fillId="0" borderId="0" xfId="241" applyFont="1" applyFill="1" applyBorder="1" applyAlignment="1">
      <alignment horizontal="center" vertical="center" wrapText="1"/>
    </xf>
    <xf numFmtId="0" fontId="49" fillId="0" borderId="19" xfId="0" applyFont="1" applyFill="1" applyBorder="1" applyAlignment="1">
      <alignment horizontal="center" vertical="center" wrapText="1"/>
    </xf>
    <xf numFmtId="0" fontId="72" fillId="0" borderId="17" xfId="0" applyFont="1" applyFill="1" applyBorder="1" applyAlignment="1">
      <alignment horizontal="center" vertical="center" wrapText="1"/>
    </xf>
    <xf numFmtId="0" fontId="72" fillId="0" borderId="26" xfId="0" applyFont="1" applyFill="1" applyBorder="1" applyAlignment="1">
      <alignment horizontal="center" vertical="center" wrapText="1"/>
    </xf>
    <xf numFmtId="4" fontId="63" fillId="0" borderId="19" xfId="45" applyNumberFormat="1" applyFont="1" applyFill="1" applyBorder="1" applyAlignment="1">
      <alignment horizontal="center" vertical="center" wrapText="1"/>
    </xf>
    <xf numFmtId="4" fontId="63" fillId="0" borderId="17" xfId="45" applyNumberFormat="1" applyFont="1" applyFill="1" applyBorder="1" applyAlignment="1">
      <alignment horizontal="center" vertical="center" wrapText="1"/>
    </xf>
    <xf numFmtId="4" fontId="63" fillId="0" borderId="26" xfId="45" applyNumberFormat="1" applyFont="1" applyFill="1" applyBorder="1" applyAlignment="1">
      <alignment horizontal="center" vertical="center" wrapText="1"/>
    </xf>
    <xf numFmtId="0" fontId="49" fillId="0" borderId="18" xfId="241" applyFont="1" applyFill="1" applyBorder="1" applyAlignment="1">
      <alignment horizontal="center" vertical="center" wrapText="1"/>
    </xf>
    <xf numFmtId="0" fontId="49" fillId="0" borderId="18" xfId="0" applyFont="1" applyFill="1" applyBorder="1" applyAlignment="1">
      <alignment horizontal="center" vertical="center" wrapText="1"/>
    </xf>
    <xf numFmtId="0" fontId="63" fillId="0" borderId="18" xfId="45" applyFont="1" applyFill="1" applyBorder="1" applyAlignment="1">
      <alignment horizontal="center" vertical="center"/>
    </xf>
    <xf numFmtId="0" fontId="49" fillId="0" borderId="19" xfId="241" applyFont="1" applyFill="1" applyBorder="1" applyAlignment="1">
      <alignment horizontal="center" vertical="center" wrapText="1"/>
    </xf>
    <xf numFmtId="0" fontId="49" fillId="0" borderId="17" xfId="241" applyFont="1" applyFill="1" applyBorder="1" applyAlignment="1">
      <alignment horizontal="center" vertical="center" wrapText="1"/>
    </xf>
    <xf numFmtId="3" fontId="50" fillId="0" borderId="16" xfId="238" applyNumberFormat="1" applyFont="1" applyFill="1" applyBorder="1" applyAlignment="1">
      <alignment horizontal="center" vertical="center" wrapText="1"/>
    </xf>
    <xf numFmtId="3" fontId="50" fillId="0" borderId="13" xfId="238" applyNumberFormat="1" applyFont="1" applyFill="1" applyBorder="1" applyAlignment="1">
      <alignment horizontal="center" vertical="center" wrapText="1"/>
    </xf>
    <xf numFmtId="3" fontId="50" fillId="0" borderId="14" xfId="238" applyNumberFormat="1" applyFont="1" applyFill="1" applyBorder="1" applyAlignment="1">
      <alignment horizontal="center" vertical="center" wrapText="1"/>
    </xf>
    <xf numFmtId="3" fontId="49" fillId="3" borderId="16" xfId="0" applyNumberFormat="1" applyFont="1" applyFill="1" applyBorder="1" applyAlignment="1">
      <alignment horizontal="center" vertical="center" wrapText="1"/>
    </xf>
    <xf numFmtId="3" fontId="49" fillId="3" borderId="13" xfId="0" applyNumberFormat="1" applyFont="1" applyFill="1" applyBorder="1" applyAlignment="1">
      <alignment horizontal="center" vertical="center" wrapText="1"/>
    </xf>
    <xf numFmtId="3" fontId="49" fillId="3" borderId="14" xfId="0" applyNumberFormat="1" applyFont="1" applyFill="1" applyBorder="1" applyAlignment="1">
      <alignment horizontal="center" vertical="center" wrapText="1"/>
    </xf>
    <xf numFmtId="49" fontId="49" fillId="0" borderId="12" xfId="2" applyNumberFormat="1" applyFont="1" applyFill="1" applyBorder="1" applyAlignment="1">
      <alignment horizontal="center" vertical="center"/>
    </xf>
    <xf numFmtId="49" fontId="49" fillId="0" borderId="13" xfId="2" applyNumberFormat="1" applyFont="1" applyFill="1" applyBorder="1" applyAlignment="1">
      <alignment horizontal="center" vertical="center"/>
    </xf>
    <xf numFmtId="49" fontId="49" fillId="0" borderId="14" xfId="2" applyNumberFormat="1" applyFont="1" applyFill="1" applyBorder="1" applyAlignment="1">
      <alignment horizontal="center" vertical="center"/>
    </xf>
    <xf numFmtId="0" fontId="49" fillId="0" borderId="12" xfId="0" applyFont="1" applyFill="1" applyBorder="1" applyAlignment="1">
      <alignment horizontal="center" vertical="center"/>
    </xf>
    <xf numFmtId="0" fontId="49" fillId="0" borderId="13" xfId="0" applyFont="1" applyFill="1" applyBorder="1" applyAlignment="1">
      <alignment horizontal="center" vertical="center"/>
    </xf>
    <xf numFmtId="0" fontId="49" fillId="0" borderId="14" xfId="0" applyFont="1" applyFill="1" applyBorder="1" applyAlignment="1">
      <alignment horizontal="center" vertical="center"/>
    </xf>
    <xf numFmtId="0" fontId="54" fillId="0" borderId="16" xfId="81" applyFont="1" applyFill="1" applyBorder="1" applyAlignment="1">
      <alignment horizontal="center" vertical="center" wrapText="1"/>
    </xf>
    <xf numFmtId="0" fontId="54" fillId="0" borderId="13" xfId="81" applyFont="1" applyFill="1" applyBorder="1" applyAlignment="1">
      <alignment horizontal="center" vertical="center" wrapText="1"/>
    </xf>
    <xf numFmtId="0" fontId="54" fillId="0" borderId="14" xfId="81" applyFont="1" applyFill="1" applyBorder="1" applyAlignment="1">
      <alignment horizontal="center" vertical="center" wrapText="1"/>
    </xf>
    <xf numFmtId="3" fontId="52" fillId="0" borderId="0" xfId="0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3" fontId="49" fillId="0" borderId="18" xfId="0" applyNumberFormat="1" applyFont="1" applyFill="1" applyBorder="1" applyAlignment="1">
      <alignment horizontal="center" vertical="center" wrapText="1"/>
    </xf>
    <xf numFmtId="3" fontId="49" fillId="0" borderId="1" xfId="0" applyNumberFormat="1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3" fontId="49" fillId="0" borderId="19" xfId="81" applyNumberFormat="1" applyFont="1" applyFill="1" applyBorder="1" applyAlignment="1">
      <alignment horizontal="center" vertical="center" wrapText="1"/>
    </xf>
    <xf numFmtId="3" fontId="49" fillId="0" borderId="26" xfId="81" applyNumberFormat="1" applyFont="1" applyFill="1" applyBorder="1" applyAlignment="1">
      <alignment horizontal="center" vertical="center" wrapText="1"/>
    </xf>
    <xf numFmtId="0" fontId="49" fillId="3" borderId="16" xfId="0" applyFont="1" applyFill="1" applyBorder="1" applyAlignment="1">
      <alignment horizontal="center" vertical="center" wrapText="1"/>
    </xf>
    <xf numFmtId="0" fontId="49" fillId="3" borderId="13" xfId="0" applyFont="1" applyFill="1" applyBorder="1" applyAlignment="1">
      <alignment horizontal="center" vertical="center" wrapText="1"/>
    </xf>
    <xf numFmtId="0" fontId="49" fillId="3" borderId="14" xfId="0" applyFont="1" applyFill="1" applyBorder="1" applyAlignment="1">
      <alignment horizontal="center" vertical="center" wrapText="1"/>
    </xf>
    <xf numFmtId="3" fontId="49" fillId="3" borderId="1" xfId="0" applyNumberFormat="1" applyFont="1" applyFill="1" applyBorder="1" applyAlignment="1">
      <alignment horizontal="center" vertical="center" wrapText="1"/>
    </xf>
    <xf numFmtId="3" fontId="49" fillId="3" borderId="19" xfId="0" applyNumberFormat="1" applyFont="1" applyFill="1" applyBorder="1" applyAlignment="1">
      <alignment horizontal="center" vertical="center" wrapText="1"/>
    </xf>
    <xf numFmtId="3" fontId="49" fillId="3" borderId="26" xfId="0" applyNumberFormat="1" applyFont="1" applyFill="1" applyBorder="1" applyAlignment="1">
      <alignment horizontal="center" vertical="center" wrapText="1"/>
    </xf>
    <xf numFmtId="3" fontId="54" fillId="3" borderId="2" xfId="0" applyNumberFormat="1" applyFont="1" applyFill="1" applyBorder="1" applyAlignment="1">
      <alignment horizontal="center" vertical="center" wrapText="1"/>
    </xf>
    <xf numFmtId="3" fontId="54" fillId="3" borderId="17" xfId="0" applyNumberFormat="1" applyFont="1" applyFill="1" applyBorder="1" applyAlignment="1">
      <alignment horizontal="center" vertical="center" wrapText="1"/>
    </xf>
    <xf numFmtId="3" fontId="54" fillId="3" borderId="15" xfId="0" applyNumberFormat="1" applyFont="1" applyFill="1" applyBorder="1" applyAlignment="1">
      <alignment horizontal="center" vertical="center" wrapText="1"/>
    </xf>
    <xf numFmtId="3" fontId="49" fillId="0" borderId="19" xfId="0" applyNumberFormat="1" applyFont="1" applyFill="1" applyBorder="1" applyAlignment="1">
      <alignment horizontal="center" vertical="center" wrapText="1"/>
    </xf>
    <xf numFmtId="3" fontId="49" fillId="0" borderId="17" xfId="0" applyNumberFormat="1" applyFont="1" applyFill="1" applyBorder="1" applyAlignment="1">
      <alignment horizontal="center" vertical="center" wrapText="1"/>
    </xf>
    <xf numFmtId="3" fontId="49" fillId="0" borderId="26" xfId="0" applyNumberFormat="1" applyFont="1" applyFill="1" applyBorder="1" applyAlignment="1">
      <alignment horizontal="center" vertical="center" wrapText="1"/>
    </xf>
    <xf numFmtId="3" fontId="49" fillId="0" borderId="14" xfId="0" applyNumberFormat="1" applyFont="1" applyFill="1" applyBorder="1" applyAlignment="1">
      <alignment horizontal="center" vertical="center" wrapText="1"/>
    </xf>
    <xf numFmtId="3" fontId="49" fillId="0" borderId="16" xfId="0" applyNumberFormat="1" applyFont="1" applyFill="1" applyBorder="1" applyAlignment="1">
      <alignment horizontal="center" vertical="center"/>
    </xf>
    <xf numFmtId="3" fontId="49" fillId="0" borderId="13" xfId="0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 vertical="center"/>
    </xf>
    <xf numFmtId="0" fontId="64" fillId="3" borderId="0" xfId="249" applyFont="1" applyFill="1" applyAlignment="1">
      <alignment horizontal="center" vertical="center"/>
    </xf>
    <xf numFmtId="0" fontId="61" fillId="3" borderId="19" xfId="249" applyFont="1" applyFill="1" applyBorder="1" applyAlignment="1" applyProtection="1">
      <alignment horizontal="center" vertical="center" wrapText="1"/>
      <protection locked="0"/>
    </xf>
    <xf numFmtId="0" fontId="61" fillId="3" borderId="16" xfId="249" applyFont="1" applyFill="1" applyBorder="1" applyAlignment="1" applyProtection="1">
      <alignment horizontal="center" vertical="center" wrapText="1"/>
      <protection locked="0"/>
    </xf>
    <xf numFmtId="0" fontId="61" fillId="3" borderId="13" xfId="249" applyFont="1" applyFill="1" applyBorder="1" applyAlignment="1">
      <alignment horizontal="center" vertical="center" wrapText="1"/>
    </xf>
    <xf numFmtId="0" fontId="61" fillId="3" borderId="14" xfId="249" applyFont="1" applyFill="1" applyBorder="1" applyAlignment="1">
      <alignment horizontal="center" vertical="center" wrapText="1"/>
    </xf>
    <xf numFmtId="0" fontId="61" fillId="3" borderId="16" xfId="249" applyFont="1" applyFill="1" applyBorder="1" applyAlignment="1" applyProtection="1">
      <alignment horizontal="center" vertical="center"/>
      <protection locked="0"/>
    </xf>
    <xf numFmtId="0" fontId="61" fillId="3" borderId="13" xfId="249" applyFont="1" applyFill="1" applyBorder="1" applyAlignment="1" applyProtection="1">
      <alignment horizontal="center" vertical="center"/>
      <protection locked="0"/>
    </xf>
    <xf numFmtId="0" fontId="61" fillId="3" borderId="14" xfId="249" applyFont="1" applyFill="1" applyBorder="1" applyAlignment="1" applyProtection="1">
      <alignment horizontal="center" vertical="center"/>
      <protection locked="0"/>
    </xf>
    <xf numFmtId="3" fontId="66" fillId="3" borderId="16" xfId="249" applyNumberFormat="1" applyFont="1" applyFill="1" applyBorder="1" applyAlignment="1">
      <alignment horizontal="center" vertical="center" wrapText="1"/>
    </xf>
    <xf numFmtId="3" fontId="66" fillId="3" borderId="13" xfId="249" applyNumberFormat="1" applyFont="1" applyFill="1" applyBorder="1" applyAlignment="1">
      <alignment horizontal="center" vertical="center" wrapText="1"/>
    </xf>
    <xf numFmtId="3" fontId="66" fillId="3" borderId="14" xfId="249" applyNumberFormat="1" applyFont="1" applyFill="1" applyBorder="1" applyAlignment="1">
      <alignment horizontal="center" vertical="center" wrapText="1"/>
    </xf>
    <xf numFmtId="3" fontId="66" fillId="3" borderId="19" xfId="249" applyNumberFormat="1" applyFont="1" applyFill="1" applyBorder="1" applyAlignment="1" applyProtection="1">
      <alignment horizontal="center" vertical="center"/>
      <protection locked="0"/>
    </xf>
    <xf numFmtId="3" fontId="66" fillId="3" borderId="17" xfId="249" applyNumberFormat="1" applyFont="1" applyFill="1" applyBorder="1" applyAlignment="1" applyProtection="1">
      <alignment horizontal="center" vertical="center"/>
      <protection locked="0"/>
    </xf>
    <xf numFmtId="3" fontId="66" fillId="3" borderId="26" xfId="249" applyNumberFormat="1" applyFont="1" applyFill="1" applyBorder="1" applyAlignment="1" applyProtection="1">
      <alignment horizontal="center" vertical="center"/>
      <protection locked="0"/>
    </xf>
    <xf numFmtId="0" fontId="66" fillId="3" borderId="19" xfId="249" applyFont="1" applyFill="1" applyBorder="1" applyAlignment="1">
      <alignment horizontal="center" vertical="center"/>
    </xf>
    <xf numFmtId="0" fontId="66" fillId="3" borderId="17" xfId="249" applyFont="1" applyFill="1" applyBorder="1" applyAlignment="1">
      <alignment horizontal="center" vertical="center"/>
    </xf>
    <xf numFmtId="0" fontId="66" fillId="3" borderId="26" xfId="249" applyFont="1" applyFill="1" applyBorder="1" applyAlignment="1">
      <alignment horizontal="center" vertical="center"/>
    </xf>
    <xf numFmtId="3" fontId="61" fillId="3" borderId="20" xfId="249" applyNumberFormat="1" applyFont="1" applyFill="1" applyBorder="1" applyAlignment="1" applyProtection="1">
      <alignment horizontal="center" vertical="center" wrapText="1"/>
      <protection locked="0"/>
    </xf>
    <xf numFmtId="3" fontId="61" fillId="3" borderId="21" xfId="249" applyNumberFormat="1" applyFont="1" applyFill="1" applyBorder="1" applyAlignment="1" applyProtection="1">
      <alignment horizontal="center" vertical="center" wrapText="1"/>
      <protection locked="0"/>
    </xf>
    <xf numFmtId="3" fontId="61" fillId="3" borderId="24" xfId="249" applyNumberFormat="1" applyFont="1" applyFill="1" applyBorder="1" applyAlignment="1" applyProtection="1">
      <alignment horizontal="center" vertical="center" wrapText="1"/>
      <protection locked="0"/>
    </xf>
    <xf numFmtId="3" fontId="61" fillId="3" borderId="25" xfId="249" applyNumberFormat="1" applyFont="1" applyFill="1" applyBorder="1" applyAlignment="1" applyProtection="1">
      <alignment horizontal="center" vertical="center" wrapText="1"/>
      <protection locked="0"/>
    </xf>
    <xf numFmtId="3" fontId="61" fillId="3" borderId="1" xfId="249" applyNumberFormat="1" applyFont="1" applyFill="1" applyBorder="1" applyAlignment="1" applyProtection="1">
      <alignment horizontal="center" vertical="center"/>
      <protection locked="0"/>
    </xf>
    <xf numFmtId="3" fontId="61" fillId="3" borderId="1" xfId="249" applyNumberFormat="1" applyFont="1" applyFill="1" applyBorder="1" applyAlignment="1">
      <alignment horizontal="center" vertical="center" wrapText="1"/>
    </xf>
    <xf numFmtId="0" fontId="61" fillId="3" borderId="20" xfId="249" applyFont="1" applyFill="1" applyBorder="1" applyAlignment="1">
      <alignment horizontal="center" vertical="center" wrapText="1"/>
    </xf>
    <xf numFmtId="0" fontId="61" fillId="3" borderId="27" xfId="249" applyFont="1" applyFill="1" applyBorder="1" applyAlignment="1">
      <alignment horizontal="center" vertical="center" wrapText="1"/>
    </xf>
    <xf numFmtId="0" fontId="61" fillId="3" borderId="21" xfId="249" applyFont="1" applyFill="1" applyBorder="1" applyAlignment="1">
      <alignment horizontal="center" vertical="center" wrapText="1"/>
    </xf>
    <xf numFmtId="0" fontId="61" fillId="3" borderId="24" xfId="249" applyFont="1" applyFill="1" applyBorder="1" applyAlignment="1">
      <alignment horizontal="center" vertical="center" wrapText="1"/>
    </xf>
    <xf numFmtId="0" fontId="61" fillId="3" borderId="28" xfId="249" applyFont="1" applyFill="1" applyBorder="1" applyAlignment="1">
      <alignment horizontal="center" vertical="center" wrapText="1"/>
    </xf>
    <xf numFmtId="0" fontId="61" fillId="3" borderId="25" xfId="249" applyFont="1" applyFill="1" applyBorder="1" applyAlignment="1">
      <alignment horizontal="center" vertical="center" wrapText="1"/>
    </xf>
    <xf numFmtId="3" fontId="67" fillId="3" borderId="16" xfId="249" applyNumberFormat="1" applyFont="1" applyFill="1" applyBorder="1" applyAlignment="1" applyProtection="1">
      <alignment horizontal="center" vertical="center" wrapText="1"/>
      <protection locked="0"/>
    </xf>
    <xf numFmtId="3" fontId="67" fillId="3" borderId="14" xfId="249" applyNumberFormat="1" applyFont="1" applyFill="1" applyBorder="1" applyAlignment="1" applyProtection="1">
      <alignment horizontal="center" vertical="center" wrapText="1"/>
      <protection locked="0"/>
    </xf>
    <xf numFmtId="3" fontId="67" fillId="3" borderId="16" xfId="249" applyNumberFormat="1" applyFont="1" applyFill="1" applyBorder="1" applyAlignment="1">
      <alignment horizontal="center" vertical="center" wrapText="1"/>
    </xf>
    <xf numFmtId="3" fontId="67" fillId="3" borderId="14" xfId="249" applyNumberFormat="1" applyFont="1" applyFill="1" applyBorder="1" applyAlignment="1">
      <alignment horizontal="center" vertical="center" wrapText="1"/>
    </xf>
    <xf numFmtId="3" fontId="67" fillId="3" borderId="1" xfId="249" applyNumberFormat="1" applyFont="1" applyFill="1" applyBorder="1" applyAlignment="1" applyProtection="1">
      <alignment horizontal="center" vertical="center" wrapText="1"/>
      <protection locked="0"/>
    </xf>
  </cellXfs>
  <cellStyles count="250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5 2" xfId="242" xr:uid="{00000000-0005-0000-0000-000086000000}"/>
    <cellStyle name="Обычный 15 2 4 4" xfId="239" xr:uid="{00000000-0005-0000-0000-000087000000}"/>
    <cellStyle name="Обычный 16" xfId="190" xr:uid="{00000000-0005-0000-0000-000088000000}"/>
    <cellStyle name="Обычный 17" xfId="191" xr:uid="{00000000-0005-0000-0000-000089000000}"/>
    <cellStyle name="Обычный 18" xfId="192" xr:uid="{00000000-0005-0000-0000-00008A000000}"/>
    <cellStyle name="Обычный 19" xfId="243" xr:uid="{00000000-0005-0000-0000-00008B000000}"/>
    <cellStyle name="Обычный 2" xfId="2" xr:uid="{00000000-0005-0000-0000-00008C000000}"/>
    <cellStyle name="Обычный 2 10" xfId="45" xr:uid="{00000000-0005-0000-0000-00008D000000}"/>
    <cellStyle name="Обычный 2 11" xfId="46" xr:uid="{00000000-0005-0000-0000-00008E000000}"/>
    <cellStyle name="Обычный 2 12" xfId="47" xr:uid="{00000000-0005-0000-0000-00008F000000}"/>
    <cellStyle name="Обычный 2 13" xfId="48" xr:uid="{00000000-0005-0000-0000-000090000000}"/>
    <cellStyle name="Обычный 2 136" xfId="235" xr:uid="{00000000-0005-0000-0000-000091000000}"/>
    <cellStyle name="Обычный 2 136 11 7 4 3" xfId="247" xr:uid="{00000000-0005-0000-0000-000092000000}"/>
    <cellStyle name="Обычный 2 136 11 7 6 2 2" xfId="241" xr:uid="{00000000-0005-0000-0000-000093000000}"/>
    <cellStyle name="Обычный 2 136 15 3" xfId="244" xr:uid="{00000000-0005-0000-0000-000094000000}"/>
    <cellStyle name="Обычный 2 136 15 3 2" xfId="245" xr:uid="{00000000-0005-0000-0000-000095000000}"/>
    <cellStyle name="Обычный 2 136 23 7" xfId="248" xr:uid="{00000000-0005-0000-0000-000096000000}"/>
    <cellStyle name="Обычный 2 137" xfId="233" xr:uid="{00000000-0005-0000-0000-000097000000}"/>
    <cellStyle name="Обычный 2 139" xfId="236" xr:uid="{00000000-0005-0000-0000-000098000000}"/>
    <cellStyle name="Обычный 2 14" xfId="49" xr:uid="{00000000-0005-0000-0000-000099000000}"/>
    <cellStyle name="Обычный 2 15" xfId="50" xr:uid="{00000000-0005-0000-0000-00009A000000}"/>
    <cellStyle name="Обычный 2 16" xfId="51" xr:uid="{00000000-0005-0000-0000-00009B000000}"/>
    <cellStyle name="Обычный 2 17" xfId="52" xr:uid="{00000000-0005-0000-0000-00009C000000}"/>
    <cellStyle name="Обычный 2 18" xfId="53" xr:uid="{00000000-0005-0000-0000-00009D000000}"/>
    <cellStyle name="Обычный 2 19" xfId="54" xr:uid="{00000000-0005-0000-0000-00009E000000}"/>
    <cellStyle name="Обычный 2 2" xfId="55" xr:uid="{00000000-0005-0000-0000-00009F000000}"/>
    <cellStyle name="Обычный 2 2 2" xfId="94" xr:uid="{00000000-0005-0000-0000-0000A0000000}"/>
    <cellStyle name="Обычный 2 2 2 2" xfId="95" xr:uid="{00000000-0005-0000-0000-0000A1000000}"/>
    <cellStyle name="Обычный 2 2 2 2 2" xfId="229" xr:uid="{00000000-0005-0000-0000-0000A2000000}"/>
    <cellStyle name="Обычный 2 2 2 3" xfId="193" xr:uid="{00000000-0005-0000-0000-0000A3000000}"/>
    <cellStyle name="Обычный 2 2 2 4" xfId="240" xr:uid="{00000000-0005-0000-0000-0000A4000000}"/>
    <cellStyle name="Обычный 2 20" xfId="56" xr:uid="{00000000-0005-0000-0000-0000A5000000}"/>
    <cellStyle name="Обычный 2 21" xfId="57" xr:uid="{00000000-0005-0000-0000-0000A6000000}"/>
    <cellStyle name="Обычный 2 22" xfId="93" xr:uid="{00000000-0005-0000-0000-0000A7000000}"/>
    <cellStyle name="Обычный 2 3" xfId="58" xr:uid="{00000000-0005-0000-0000-0000A8000000}"/>
    <cellStyle name="Обычный 2 3 2" xfId="195" xr:uid="{00000000-0005-0000-0000-0000A9000000}"/>
    <cellStyle name="Обычный 2 3 3" xfId="194" xr:uid="{00000000-0005-0000-0000-0000AA000000}"/>
    <cellStyle name="Обычный 2 4" xfId="59" xr:uid="{00000000-0005-0000-0000-0000AB000000}"/>
    <cellStyle name="Обычный 2 5" xfId="60" xr:uid="{00000000-0005-0000-0000-0000AC000000}"/>
    <cellStyle name="Обычный 2 5 2" xfId="196" xr:uid="{00000000-0005-0000-0000-0000AD000000}"/>
    <cellStyle name="Обычный 2 6" xfId="61" xr:uid="{00000000-0005-0000-0000-0000AE000000}"/>
    <cellStyle name="Обычный 2 6 3" xfId="232" xr:uid="{00000000-0005-0000-0000-0000AF000000}"/>
    <cellStyle name="Обычный 2 7" xfId="62" xr:uid="{00000000-0005-0000-0000-0000B0000000}"/>
    <cellStyle name="Обычный 2 8" xfId="63" xr:uid="{00000000-0005-0000-0000-0000B1000000}"/>
    <cellStyle name="Обычный 2 9" xfId="64" xr:uid="{00000000-0005-0000-0000-0000B2000000}"/>
    <cellStyle name="Обычный 2_npa12EB" xfId="197" xr:uid="{00000000-0005-0000-0000-0000B3000000}"/>
    <cellStyle name="Обычный 20" xfId="198" xr:uid="{00000000-0005-0000-0000-0000B4000000}"/>
    <cellStyle name="Обычный 20 2" xfId="199" xr:uid="{00000000-0005-0000-0000-0000B5000000}"/>
    <cellStyle name="Обычный 21" xfId="249" xr:uid="{00000000-0005-0000-0000-0000B6000000}"/>
    <cellStyle name="Обычный 22" xfId="230" xr:uid="{00000000-0005-0000-0000-0000B7000000}"/>
    <cellStyle name="Обычный 3" xfId="65" xr:uid="{00000000-0005-0000-0000-0000B8000000}"/>
    <cellStyle name="Обычный 3 2" xfId="200" xr:uid="{00000000-0005-0000-0000-0000B9000000}"/>
    <cellStyle name="Обычный 3 3" xfId="231" xr:uid="{00000000-0005-0000-0000-0000BA000000}"/>
    <cellStyle name="Обычный 4" xfId="66" xr:uid="{00000000-0005-0000-0000-0000BB000000}"/>
    <cellStyle name="Обычный 4 10" xfId="67" xr:uid="{00000000-0005-0000-0000-0000BC000000}"/>
    <cellStyle name="Обычный 4 11" xfId="68" xr:uid="{00000000-0005-0000-0000-0000BD000000}"/>
    <cellStyle name="Обычный 4 12" xfId="69" xr:uid="{00000000-0005-0000-0000-0000BE000000}"/>
    <cellStyle name="Обычный 4 13" xfId="70" xr:uid="{00000000-0005-0000-0000-0000BF000000}"/>
    <cellStyle name="Обычный 4 14" xfId="71" xr:uid="{00000000-0005-0000-0000-0000C0000000}"/>
    <cellStyle name="Обычный 4 15" xfId="72" xr:uid="{00000000-0005-0000-0000-0000C1000000}"/>
    <cellStyle name="Обычный 4 16" xfId="96" xr:uid="{00000000-0005-0000-0000-0000C2000000}"/>
    <cellStyle name="Обычный 4 16 2" xfId="201" xr:uid="{00000000-0005-0000-0000-0000C3000000}"/>
    <cellStyle name="Обычный 4 17" xfId="202" xr:uid="{00000000-0005-0000-0000-0000C4000000}"/>
    <cellStyle name="Обычный 4 2" xfId="73" xr:uid="{00000000-0005-0000-0000-0000C5000000}"/>
    <cellStyle name="Обычный 4 3" xfId="74" xr:uid="{00000000-0005-0000-0000-0000C6000000}"/>
    <cellStyle name="Обычный 4 4" xfId="75" xr:uid="{00000000-0005-0000-0000-0000C7000000}"/>
    <cellStyle name="Обычный 4 5" xfId="76" xr:uid="{00000000-0005-0000-0000-0000C8000000}"/>
    <cellStyle name="Обычный 4 6" xfId="77" xr:uid="{00000000-0005-0000-0000-0000C9000000}"/>
    <cellStyle name="Обычный 4 7" xfId="78" xr:uid="{00000000-0005-0000-0000-0000CA000000}"/>
    <cellStyle name="Обычный 4 8" xfId="79" xr:uid="{00000000-0005-0000-0000-0000CB000000}"/>
    <cellStyle name="Обычный 4 9" xfId="80" xr:uid="{00000000-0005-0000-0000-0000CC000000}"/>
    <cellStyle name="Обычный 5" xfId="81" xr:uid="{00000000-0005-0000-0000-0000CD000000}"/>
    <cellStyle name="Обычный 5 2" xfId="204" xr:uid="{00000000-0005-0000-0000-0000CE000000}"/>
    <cellStyle name="Обычный 5 3" xfId="203" xr:uid="{00000000-0005-0000-0000-0000CF000000}"/>
    <cellStyle name="Обычный 6" xfId="205" xr:uid="{00000000-0005-0000-0000-0000D0000000}"/>
    <cellStyle name="Обычный 6 4" xfId="91" xr:uid="{00000000-0005-0000-0000-0000D1000000}"/>
    <cellStyle name="Обычный 69" xfId="92" xr:uid="{00000000-0005-0000-0000-0000D2000000}"/>
    <cellStyle name="Обычный 69 2" xfId="97" xr:uid="{00000000-0005-0000-0000-0000D3000000}"/>
    <cellStyle name="Обычный 7" xfId="206" xr:uid="{00000000-0005-0000-0000-0000D4000000}"/>
    <cellStyle name="Обычный 7 2" xfId="207" xr:uid="{00000000-0005-0000-0000-0000D5000000}"/>
    <cellStyle name="Обычный 70" xfId="98" xr:uid="{00000000-0005-0000-0000-0000D6000000}"/>
    <cellStyle name="Обычный 8" xfId="208" xr:uid="{00000000-0005-0000-0000-0000D7000000}"/>
    <cellStyle name="Обычный 83" xfId="234" xr:uid="{00000000-0005-0000-0000-0000D8000000}"/>
    <cellStyle name="Обычный 83 2" xfId="237" xr:uid="{00000000-0005-0000-0000-0000D9000000}"/>
    <cellStyle name="Обычный 83 2 2" xfId="246" xr:uid="{00000000-0005-0000-0000-0000DA000000}"/>
    <cellStyle name="Обычный 83 3" xfId="238" xr:uid="{00000000-0005-0000-0000-0000DB000000}"/>
    <cellStyle name="Обычный 9" xfId="209" xr:uid="{00000000-0005-0000-0000-0000DC000000}"/>
    <cellStyle name="Обычный 91" xfId="82" xr:uid="{00000000-0005-0000-0000-0000DD000000}"/>
    <cellStyle name="Обычный 92" xfId="83" xr:uid="{00000000-0005-0000-0000-0000DE000000}"/>
    <cellStyle name="Обычный 93" xfId="84" xr:uid="{00000000-0005-0000-0000-0000DF000000}"/>
    <cellStyle name="Обычный 94" xfId="85" xr:uid="{00000000-0005-0000-0000-0000E0000000}"/>
    <cellStyle name="Обычный 95" xfId="86" xr:uid="{00000000-0005-0000-0000-0000E1000000}"/>
    <cellStyle name="Обычный 96" xfId="87" xr:uid="{00000000-0005-0000-0000-0000E2000000}"/>
    <cellStyle name="Обычный 97" xfId="88" xr:uid="{00000000-0005-0000-0000-0000E3000000}"/>
    <cellStyle name="Обычный 98" xfId="89" xr:uid="{00000000-0005-0000-0000-0000E4000000}"/>
    <cellStyle name="Обычный 99" xfId="90" xr:uid="{00000000-0005-0000-0000-0000E5000000}"/>
    <cellStyle name="Плохой 2" xfId="210" xr:uid="{00000000-0005-0000-0000-0000E6000000}"/>
    <cellStyle name="Пояснение 2" xfId="211" xr:uid="{00000000-0005-0000-0000-0000E7000000}"/>
    <cellStyle name="Примечание 2" xfId="212" xr:uid="{00000000-0005-0000-0000-0000E8000000}"/>
    <cellStyle name="Процентный 2" xfId="213" xr:uid="{00000000-0005-0000-0000-0000E9000000}"/>
    <cellStyle name="Процентный 2 2" xfId="214" xr:uid="{00000000-0005-0000-0000-0000EA000000}"/>
    <cellStyle name="Процентный 3" xfId="215" xr:uid="{00000000-0005-0000-0000-0000EB000000}"/>
    <cellStyle name="Процентный 4" xfId="216" xr:uid="{00000000-0005-0000-0000-0000EC000000}"/>
    <cellStyle name="Процентный 5" xfId="217" xr:uid="{00000000-0005-0000-0000-0000ED000000}"/>
    <cellStyle name="Процентный 6" xfId="228" xr:uid="{00000000-0005-0000-0000-0000EE000000}"/>
    <cellStyle name="Связанная ячейка 2" xfId="218" xr:uid="{00000000-0005-0000-0000-0000EF000000}"/>
    <cellStyle name="Стиль 1" xfId="3" xr:uid="{00000000-0005-0000-0000-0000F0000000}"/>
    <cellStyle name="Текст предупреждения 2" xfId="219" xr:uid="{00000000-0005-0000-0000-0000F1000000}"/>
    <cellStyle name="Финансовый 2" xfId="220" xr:uid="{00000000-0005-0000-0000-0000F2000000}"/>
    <cellStyle name="Финансовый 2 2" xfId="221" xr:uid="{00000000-0005-0000-0000-0000F3000000}"/>
    <cellStyle name="Финансовый 3" xfId="222" xr:uid="{00000000-0005-0000-0000-0000F4000000}"/>
    <cellStyle name="Финансовый 4" xfId="223" xr:uid="{00000000-0005-0000-0000-0000F5000000}"/>
    <cellStyle name="Финансовый 5" xfId="224" xr:uid="{00000000-0005-0000-0000-0000F6000000}"/>
    <cellStyle name="Финансовый 6" xfId="225" xr:uid="{00000000-0005-0000-0000-0000F7000000}"/>
    <cellStyle name="Финансовый 7" xfId="226" xr:uid="{00000000-0005-0000-0000-0000F8000000}"/>
    <cellStyle name="Хороший 2" xfId="227" xr:uid="{00000000-0005-0000-0000-0000F9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cit_1\Desktop\2025%20&#1075;&#1086;&#1076;\&#1043;&#1077;&#1084;&#1086;&#1076;&#1080;&#1072;&#1083;&#1080;&#1079;\&#1056;&#1072;&#1089;&#1095;&#1077;&#1090;%20&#1087;&#1086;%20&#1087;&#1088;&#1086;&#1090;&#1086;&#1082;&#1086;&#1083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169084474</v>
          </cell>
          <cell r="E14">
            <v>165734989</v>
          </cell>
          <cell r="F14">
            <v>3349485</v>
          </cell>
        </row>
        <row r="15">
          <cell r="D15">
            <v>0</v>
          </cell>
          <cell r="E15">
            <v>0</v>
          </cell>
        </row>
        <row r="16">
          <cell r="D16">
            <v>0</v>
          </cell>
          <cell r="E16">
            <v>0</v>
          </cell>
        </row>
        <row r="17">
          <cell r="D17">
            <v>357466636</v>
          </cell>
          <cell r="E17">
            <v>352726279</v>
          </cell>
          <cell r="F17">
            <v>4740357</v>
          </cell>
        </row>
        <row r="18">
          <cell r="D18">
            <v>0</v>
          </cell>
          <cell r="E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0</v>
          </cell>
          <cell r="E22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5">
          <cell r="D25">
            <v>0</v>
          </cell>
          <cell r="E25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8">
          <cell r="D28">
            <v>244705078</v>
          </cell>
          <cell r="E28">
            <v>240154834</v>
          </cell>
          <cell r="F28">
            <v>4550244</v>
          </cell>
        </row>
        <row r="29">
          <cell r="D29">
            <v>0</v>
          </cell>
          <cell r="E29">
            <v>0</v>
          </cell>
        </row>
        <row r="30">
          <cell r="D30">
            <v>0</v>
          </cell>
          <cell r="E30">
            <v>0</v>
          </cell>
        </row>
        <row r="31">
          <cell r="D31">
            <v>0</v>
          </cell>
          <cell r="E31">
            <v>0</v>
          </cell>
        </row>
        <row r="32">
          <cell r="D32">
            <v>168057421</v>
          </cell>
          <cell r="E32">
            <v>165023925</v>
          </cell>
          <cell r="F32">
            <v>3033496</v>
          </cell>
        </row>
        <row r="33">
          <cell r="D33">
            <v>26853194</v>
          </cell>
          <cell r="E33">
            <v>26719397</v>
          </cell>
          <cell r="F33">
            <v>133797</v>
          </cell>
        </row>
        <row r="34">
          <cell r="D34">
            <v>0</v>
          </cell>
          <cell r="E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8">
          <cell r="D38">
            <v>0</v>
          </cell>
          <cell r="E38">
            <v>0</v>
          </cell>
        </row>
        <row r="40">
          <cell r="D40">
            <v>244788532</v>
          </cell>
          <cell r="E40">
            <v>242639806</v>
          </cell>
          <cell r="F40">
            <v>2148726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3">
          <cell r="D43">
            <v>0</v>
          </cell>
          <cell r="E43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6">
          <cell r="D46">
            <v>0</v>
          </cell>
          <cell r="E46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49">
          <cell r="D49">
            <v>0</v>
          </cell>
          <cell r="E49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431314741</v>
          </cell>
          <cell r="E51">
            <v>424615251</v>
          </cell>
          <cell r="F51">
            <v>6699490</v>
          </cell>
        </row>
        <row r="52">
          <cell r="D52">
            <v>0</v>
          </cell>
          <cell r="E52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5">
          <cell r="D55">
            <v>0</v>
          </cell>
          <cell r="E55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  <row r="58">
          <cell r="D58">
            <v>0</v>
          </cell>
          <cell r="E58">
            <v>0</v>
          </cell>
        </row>
        <row r="59">
          <cell r="D59">
            <v>0</v>
          </cell>
          <cell r="E59">
            <v>0</v>
          </cell>
        </row>
        <row r="60">
          <cell r="D60">
            <v>0</v>
          </cell>
          <cell r="E60">
            <v>0</v>
          </cell>
        </row>
        <row r="61">
          <cell r="D61">
            <v>0</v>
          </cell>
          <cell r="E61">
            <v>0</v>
          </cell>
        </row>
        <row r="62">
          <cell r="D62">
            <v>0</v>
          </cell>
          <cell r="E62">
            <v>0</v>
          </cell>
        </row>
        <row r="63">
          <cell r="D63">
            <v>0</v>
          </cell>
          <cell r="E63">
            <v>0</v>
          </cell>
        </row>
        <row r="64">
          <cell r="D64">
            <v>0</v>
          </cell>
          <cell r="E64">
            <v>0</v>
          </cell>
        </row>
        <row r="65">
          <cell r="D65">
            <v>0</v>
          </cell>
          <cell r="E65">
            <v>0</v>
          </cell>
        </row>
        <row r="66">
          <cell r="D66">
            <v>0</v>
          </cell>
          <cell r="E66">
            <v>0</v>
          </cell>
        </row>
        <row r="67">
          <cell r="D67">
            <v>0</v>
          </cell>
          <cell r="E67">
            <v>0</v>
          </cell>
        </row>
        <row r="68">
          <cell r="D68">
            <v>0</v>
          </cell>
          <cell r="E68">
            <v>0</v>
          </cell>
        </row>
        <row r="69">
          <cell r="D69">
            <v>0</v>
          </cell>
          <cell r="E69">
            <v>0</v>
          </cell>
        </row>
        <row r="70">
          <cell r="D70">
            <v>0</v>
          </cell>
          <cell r="E70">
            <v>0</v>
          </cell>
        </row>
        <row r="71">
          <cell r="D71">
            <v>0</v>
          </cell>
          <cell r="E71">
            <v>0</v>
          </cell>
        </row>
        <row r="72">
          <cell r="D72">
            <v>0</v>
          </cell>
          <cell r="E72">
            <v>0</v>
          </cell>
        </row>
        <row r="73">
          <cell r="D73">
            <v>0</v>
          </cell>
          <cell r="E73">
            <v>0</v>
          </cell>
        </row>
        <row r="74">
          <cell r="D74">
            <v>0</v>
          </cell>
          <cell r="E74">
            <v>0</v>
          </cell>
        </row>
        <row r="75">
          <cell r="D75">
            <v>0</v>
          </cell>
          <cell r="E75">
            <v>0</v>
          </cell>
        </row>
        <row r="76">
          <cell r="D76">
            <v>0</v>
          </cell>
          <cell r="E76">
            <v>0</v>
          </cell>
        </row>
        <row r="77">
          <cell r="D77">
            <v>0</v>
          </cell>
          <cell r="E77">
            <v>0</v>
          </cell>
        </row>
        <row r="78">
          <cell r="D78">
            <v>0</v>
          </cell>
          <cell r="E78">
            <v>0</v>
          </cell>
        </row>
        <row r="79">
          <cell r="D79">
            <v>0</v>
          </cell>
          <cell r="E79">
            <v>0</v>
          </cell>
        </row>
        <row r="80">
          <cell r="D80">
            <v>0</v>
          </cell>
          <cell r="E80">
            <v>0</v>
          </cell>
        </row>
        <row r="81">
          <cell r="D81">
            <v>0</v>
          </cell>
          <cell r="E81">
            <v>0</v>
          </cell>
        </row>
        <row r="82">
          <cell r="D82">
            <v>0</v>
          </cell>
          <cell r="E82">
            <v>0</v>
          </cell>
        </row>
        <row r="83">
          <cell r="D83">
            <v>0</v>
          </cell>
          <cell r="E83">
            <v>0</v>
          </cell>
        </row>
        <row r="84">
          <cell r="D84">
            <v>0</v>
          </cell>
          <cell r="E84">
            <v>0</v>
          </cell>
        </row>
        <row r="85">
          <cell r="D85">
            <v>0</v>
          </cell>
          <cell r="E85">
            <v>0</v>
          </cell>
        </row>
        <row r="86">
          <cell r="D86">
            <v>0</v>
          </cell>
          <cell r="E86">
            <v>0</v>
          </cell>
        </row>
        <row r="87">
          <cell r="D87">
            <v>0</v>
          </cell>
          <cell r="E87">
            <v>0</v>
          </cell>
        </row>
        <row r="88">
          <cell r="D88">
            <v>0</v>
          </cell>
          <cell r="E88">
            <v>0</v>
          </cell>
        </row>
        <row r="89">
          <cell r="D89">
            <v>2009285968</v>
          </cell>
          <cell r="E89">
            <v>1841266226</v>
          </cell>
          <cell r="F89">
            <v>5631375</v>
          </cell>
          <cell r="G89">
            <v>162388367</v>
          </cell>
        </row>
        <row r="90">
          <cell r="D90">
            <v>0</v>
          </cell>
          <cell r="E90">
            <v>0</v>
          </cell>
        </row>
        <row r="91">
          <cell r="D91">
            <v>0</v>
          </cell>
          <cell r="E91">
            <v>0</v>
          </cell>
        </row>
        <row r="92">
          <cell r="D92">
            <v>0</v>
          </cell>
          <cell r="E92">
            <v>0</v>
          </cell>
        </row>
        <row r="93">
          <cell r="D93">
            <v>0</v>
          </cell>
          <cell r="E93">
            <v>0</v>
          </cell>
        </row>
        <row r="94">
          <cell r="D94">
            <v>0</v>
          </cell>
          <cell r="E94">
            <v>0</v>
          </cell>
        </row>
        <row r="95">
          <cell r="D95">
            <v>0</v>
          </cell>
          <cell r="E95">
            <v>0</v>
          </cell>
        </row>
        <row r="96">
          <cell r="D96">
            <v>0</v>
          </cell>
          <cell r="E96">
            <v>0</v>
          </cell>
        </row>
        <row r="97">
          <cell r="D97">
            <v>0</v>
          </cell>
          <cell r="E97">
            <v>0</v>
          </cell>
        </row>
        <row r="98">
          <cell r="D98">
            <v>0</v>
          </cell>
          <cell r="E98">
            <v>0</v>
          </cell>
        </row>
        <row r="99">
          <cell r="D99">
            <v>0</v>
          </cell>
          <cell r="E99">
            <v>0</v>
          </cell>
        </row>
        <row r="100">
          <cell r="D100">
            <v>0</v>
          </cell>
          <cell r="E100">
            <v>0</v>
          </cell>
        </row>
        <row r="101">
          <cell r="D101">
            <v>0</v>
          </cell>
          <cell r="E101">
            <v>0</v>
          </cell>
        </row>
        <row r="102">
          <cell r="D102">
            <v>0</v>
          </cell>
          <cell r="E102">
            <v>0</v>
          </cell>
        </row>
        <row r="103">
          <cell r="D103">
            <v>0</v>
          </cell>
          <cell r="E103">
            <v>0</v>
          </cell>
        </row>
        <row r="104">
          <cell r="D104">
            <v>0</v>
          </cell>
          <cell r="E104">
            <v>0</v>
          </cell>
        </row>
        <row r="105">
          <cell r="D105">
            <v>0</v>
          </cell>
          <cell r="E105">
            <v>0</v>
          </cell>
        </row>
        <row r="106">
          <cell r="D106">
            <v>0</v>
          </cell>
          <cell r="E106">
            <v>0</v>
          </cell>
        </row>
        <row r="107">
          <cell r="D107">
            <v>113912667</v>
          </cell>
          <cell r="E107">
            <v>112648710</v>
          </cell>
          <cell r="F107">
            <v>1263957</v>
          </cell>
        </row>
        <row r="108">
          <cell r="D108">
            <v>0</v>
          </cell>
          <cell r="E108">
            <v>0</v>
          </cell>
        </row>
        <row r="109">
          <cell r="D109">
            <v>0</v>
          </cell>
          <cell r="E109">
            <v>0</v>
          </cell>
        </row>
        <row r="110">
          <cell r="D110">
            <v>0</v>
          </cell>
          <cell r="E110">
            <v>0</v>
          </cell>
        </row>
        <row r="111">
          <cell r="D111">
            <v>0</v>
          </cell>
          <cell r="E111">
            <v>0</v>
          </cell>
        </row>
        <row r="112">
          <cell r="D112">
            <v>0</v>
          </cell>
          <cell r="E112">
            <v>0</v>
          </cell>
        </row>
        <row r="113">
          <cell r="D113">
            <v>0</v>
          </cell>
          <cell r="E113">
            <v>0</v>
          </cell>
        </row>
        <row r="114">
          <cell r="D114">
            <v>0</v>
          </cell>
          <cell r="E114">
            <v>0</v>
          </cell>
        </row>
        <row r="115">
          <cell r="D115">
            <v>0</v>
          </cell>
          <cell r="E115">
            <v>0</v>
          </cell>
        </row>
        <row r="116">
          <cell r="D116">
            <v>0</v>
          </cell>
          <cell r="E116">
            <v>0</v>
          </cell>
        </row>
        <row r="117">
          <cell r="D117">
            <v>0</v>
          </cell>
          <cell r="E117">
            <v>0</v>
          </cell>
        </row>
        <row r="118">
          <cell r="D118">
            <v>0</v>
          </cell>
          <cell r="E118">
            <v>0</v>
          </cell>
        </row>
        <row r="119">
          <cell r="D119">
            <v>0</v>
          </cell>
          <cell r="E119">
            <v>0</v>
          </cell>
        </row>
        <row r="120">
          <cell r="D120">
            <v>0</v>
          </cell>
          <cell r="E120">
            <v>0</v>
          </cell>
        </row>
        <row r="121">
          <cell r="D121">
            <v>0</v>
          </cell>
          <cell r="E121">
            <v>0</v>
          </cell>
        </row>
        <row r="122">
          <cell r="D122">
            <v>0</v>
          </cell>
          <cell r="E122">
            <v>0</v>
          </cell>
        </row>
        <row r="123">
          <cell r="D123">
            <v>0</v>
          </cell>
          <cell r="E123">
            <v>0</v>
          </cell>
        </row>
        <row r="124">
          <cell r="D124">
            <v>0</v>
          </cell>
          <cell r="E124">
            <v>0</v>
          </cell>
        </row>
        <row r="125">
          <cell r="D125">
            <v>0</v>
          </cell>
          <cell r="E125">
            <v>0</v>
          </cell>
        </row>
        <row r="126">
          <cell r="D126">
            <v>0</v>
          </cell>
          <cell r="E126">
            <v>0</v>
          </cell>
        </row>
        <row r="127">
          <cell r="D127">
            <v>0</v>
          </cell>
          <cell r="E127">
            <v>0</v>
          </cell>
        </row>
        <row r="128">
          <cell r="D128">
            <v>0</v>
          </cell>
          <cell r="E128">
            <v>0</v>
          </cell>
        </row>
        <row r="129">
          <cell r="D129">
            <v>0</v>
          </cell>
          <cell r="E129">
            <v>0</v>
          </cell>
        </row>
        <row r="130">
          <cell r="D130">
            <v>0</v>
          </cell>
          <cell r="E130">
            <v>0</v>
          </cell>
        </row>
        <row r="131">
          <cell r="D131">
            <v>0</v>
          </cell>
          <cell r="E131">
            <v>0</v>
          </cell>
        </row>
        <row r="132">
          <cell r="D132">
            <v>0</v>
          </cell>
          <cell r="E132">
            <v>0</v>
          </cell>
        </row>
        <row r="133">
          <cell r="D133">
            <v>0</v>
          </cell>
          <cell r="E133">
            <v>0</v>
          </cell>
        </row>
        <row r="134">
          <cell r="D134">
            <v>0</v>
          </cell>
          <cell r="E134">
            <v>0</v>
          </cell>
        </row>
        <row r="135">
          <cell r="D135">
            <v>0</v>
          </cell>
          <cell r="E135">
            <v>0</v>
          </cell>
        </row>
        <row r="136">
          <cell r="D136">
            <v>0</v>
          </cell>
          <cell r="E136">
            <v>0</v>
          </cell>
        </row>
        <row r="137">
          <cell r="D137">
            <v>0</v>
          </cell>
          <cell r="E137">
            <v>0</v>
          </cell>
        </row>
        <row r="138">
          <cell r="D138">
            <v>0</v>
          </cell>
          <cell r="E138">
            <v>0</v>
          </cell>
        </row>
        <row r="139">
          <cell r="D139">
            <v>0</v>
          </cell>
          <cell r="E139">
            <v>0</v>
          </cell>
        </row>
        <row r="140">
          <cell r="D140">
            <v>0</v>
          </cell>
          <cell r="E140">
            <v>0</v>
          </cell>
        </row>
        <row r="141">
          <cell r="D141">
            <v>0</v>
          </cell>
          <cell r="E141">
            <v>0</v>
          </cell>
        </row>
        <row r="142">
          <cell r="D142">
            <v>0</v>
          </cell>
          <cell r="E142">
            <v>0</v>
          </cell>
        </row>
        <row r="143">
          <cell r="D143">
            <v>0</v>
          </cell>
          <cell r="E143">
            <v>0</v>
          </cell>
        </row>
        <row r="144">
          <cell r="D144">
            <v>0</v>
          </cell>
          <cell r="E144">
            <v>0</v>
          </cell>
        </row>
        <row r="145">
          <cell r="D145">
            <v>0</v>
          </cell>
          <cell r="E145">
            <v>0</v>
          </cell>
        </row>
        <row r="146">
          <cell r="D146">
            <v>0</v>
          </cell>
          <cell r="E146">
            <v>0</v>
          </cell>
        </row>
        <row r="147">
          <cell r="D147">
            <v>0</v>
          </cell>
          <cell r="E147">
            <v>0</v>
          </cell>
        </row>
        <row r="148">
          <cell r="D148">
            <v>0</v>
          </cell>
          <cell r="E148">
            <v>0</v>
          </cell>
        </row>
        <row r="149">
          <cell r="D149">
            <v>0</v>
          </cell>
          <cell r="E149">
            <v>0</v>
          </cell>
        </row>
      </sheetData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Объемы "/>
      <sheetName val="Финансы "/>
      <sheetName val="Финансы  (2)"/>
      <sheetName val="Объемы (пр.01-25)"/>
      <sheetName val="Финансы (пр.01-25)"/>
      <sheetName val="Объемы (пр.04-25)"/>
      <sheetName val="Финансы (пр.04-25) "/>
      <sheetName val="Объемы (04-01)"/>
      <sheetName val="Финансы (04-01)"/>
      <sheetName val="Финансы (04-01) (2)"/>
      <sheetName val="Объемы (пр.05-25)"/>
      <sheetName val="Финансы (пр.05-25)"/>
      <sheetName val="Объемы (05-04)"/>
      <sheetName val="Финансы (05-04)"/>
      <sheetName val="Финансы (05-04) (2)"/>
      <sheetName val="Финансы (05-04) (3)"/>
      <sheetName val="Объемы (пр.07-25)"/>
      <sheetName val="Объемы (07-05)"/>
      <sheetName val="Финансы (пр.07-25)"/>
      <sheetName val="Финансы (07-05)"/>
      <sheetName val="Объемы (пр.09-25)"/>
      <sheetName val="Объемы (09-07)"/>
      <sheetName val="Финансы (пр.09-25)"/>
      <sheetName val="Финансы (09-07)"/>
      <sheetName val="Объемы (пр.10-25)"/>
      <sheetName val="Объемы (10-9)"/>
      <sheetName val="Финансы (пр.10-25)"/>
      <sheetName val="Финансы (10-9)"/>
      <sheetName val="Объемы (пр.11-25)"/>
      <sheetName val="Объемы (11-10)"/>
      <sheetName val="Финансы (пр.11-25)"/>
      <sheetName val="Финансы (11-10)"/>
      <sheetName val="слайд"/>
      <sheetName val="Объемы (пр.12-25)"/>
      <sheetName val="Объемы (12-11)"/>
      <sheetName val="Финансы (пр.12-25)"/>
      <sheetName val="Финансы (12-11)"/>
      <sheetName val="Объемы (пр.13-25) "/>
      <sheetName val="Объемы (13-12)"/>
      <sheetName val="Финансы (пр.13-25)"/>
      <sheetName val="Финансы (13-12)"/>
    </sheetNames>
    <sheetDataSet>
      <sheetData sheetId="0">
        <row r="8">
          <cell r="D8">
            <v>7163</v>
          </cell>
        </row>
        <row r="19">
          <cell r="O19">
            <v>7291</v>
          </cell>
        </row>
      </sheetData>
      <sheetData sheetId="1">
        <row r="8">
          <cell r="H8">
            <v>300</v>
          </cell>
        </row>
      </sheetData>
      <sheetData sheetId="2" refreshError="1"/>
      <sheetData sheetId="3" refreshError="1"/>
      <sheetData sheetId="4">
        <row r="20">
          <cell r="I20">
            <v>6</v>
          </cell>
        </row>
      </sheetData>
      <sheetData sheetId="5" refreshError="1"/>
      <sheetData sheetId="6">
        <row r="9">
          <cell r="O9">
            <v>600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8">
          <cell r="K8">
            <v>485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9">
          <cell r="G9">
            <v>50</v>
          </cell>
        </row>
      </sheetData>
      <sheetData sheetId="18" refreshError="1"/>
      <sheetData sheetId="19"/>
      <sheetData sheetId="20" refreshError="1"/>
      <sheetData sheetId="21">
        <row r="17">
          <cell r="O17">
            <v>108171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"/>
  <sheetViews>
    <sheetView tabSelected="1" zoomScale="98" zoomScaleNormal="98" workbookViewId="0">
      <pane xSplit="3" ySplit="15" topLeftCell="D145" activePane="bottomRight" state="frozen"/>
      <selection pane="topRight" activeCell="D1" sqref="D1"/>
      <selection pane="bottomLeft" activeCell="A14" sqref="A14"/>
      <selection pane="bottomRight" activeCell="O154" sqref="O154:O155"/>
    </sheetView>
  </sheetViews>
  <sheetFormatPr defaultColWidth="9.140625" defaultRowHeight="12" x14ac:dyDescent="0.2"/>
  <cols>
    <col min="1" max="1" width="5.28515625" style="6" customWidth="1"/>
    <col min="2" max="2" width="9" style="6" customWidth="1"/>
    <col min="3" max="3" width="41.85546875" style="7" customWidth="1"/>
    <col min="4" max="4" width="14.140625" style="4" customWidth="1"/>
    <col min="5" max="5" width="11.140625" style="8" customWidth="1"/>
    <col min="6" max="6" width="13.85546875" style="8" customWidth="1"/>
    <col min="7" max="7" width="13.5703125" style="8" hidden="1" customWidth="1"/>
    <col min="8" max="8" width="11.85546875" style="8" customWidth="1"/>
    <col min="9" max="9" width="11.140625" style="8" customWidth="1"/>
    <col min="10" max="10" width="11.140625" style="4" customWidth="1"/>
    <col min="11" max="11" width="12.7109375" style="8" customWidth="1"/>
    <col min="12" max="12" width="16.85546875" style="33" customWidth="1"/>
    <col min="13" max="13" width="17.5703125" style="8" customWidth="1"/>
    <col min="14" max="16384" width="9.140625" style="8"/>
  </cols>
  <sheetData>
    <row r="1" spans="1:13" x14ac:dyDescent="0.2">
      <c r="K1" s="144"/>
      <c r="L1" s="8"/>
      <c r="M1" s="145" t="s">
        <v>433</v>
      </c>
    </row>
    <row r="2" spans="1:13" x14ac:dyDescent="0.2">
      <c r="A2" s="181"/>
      <c r="K2" s="144"/>
      <c r="L2" s="8"/>
      <c r="M2" s="145" t="s">
        <v>431</v>
      </c>
    </row>
    <row r="3" spans="1:13" x14ac:dyDescent="0.2">
      <c r="K3" s="144"/>
      <c r="L3" s="8"/>
      <c r="M3" s="145" t="s">
        <v>432</v>
      </c>
    </row>
    <row r="4" spans="1:13" x14ac:dyDescent="0.2">
      <c r="K4" s="144"/>
      <c r="L4" s="8"/>
      <c r="M4" s="216" t="s">
        <v>465</v>
      </c>
    </row>
    <row r="6" spans="1:13" x14ac:dyDescent="0.2">
      <c r="A6" s="252" t="s">
        <v>426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</row>
    <row r="7" spans="1:13" x14ac:dyDescent="0.2">
      <c r="C7" s="9"/>
      <c r="M7" s="8" t="s">
        <v>281</v>
      </c>
    </row>
    <row r="8" spans="1:13" s="137" customFormat="1" ht="20.25" customHeight="1" x14ac:dyDescent="0.2">
      <c r="A8" s="253" t="s">
        <v>44</v>
      </c>
      <c r="B8" s="253" t="s">
        <v>338</v>
      </c>
      <c r="C8" s="254" t="s">
        <v>45</v>
      </c>
      <c r="D8" s="255" t="s">
        <v>267</v>
      </c>
      <c r="E8" s="255"/>
      <c r="F8" s="255"/>
      <c r="G8" s="255"/>
      <c r="H8" s="255"/>
      <c r="I8" s="255"/>
      <c r="J8" s="255"/>
      <c r="K8" s="255"/>
      <c r="L8" s="262" t="s">
        <v>307</v>
      </c>
      <c r="M8" s="256" t="s">
        <v>464</v>
      </c>
    </row>
    <row r="9" spans="1:13" s="138" customFormat="1" ht="15" customHeight="1" x14ac:dyDescent="0.2">
      <c r="A9" s="253"/>
      <c r="B9" s="253"/>
      <c r="C9" s="254"/>
      <c r="D9" s="255" t="s">
        <v>268</v>
      </c>
      <c r="E9" s="255" t="s">
        <v>269</v>
      </c>
      <c r="F9" s="271" t="s">
        <v>270</v>
      </c>
      <c r="G9" s="272"/>
      <c r="H9" s="255" t="s">
        <v>275</v>
      </c>
      <c r="I9" s="255" t="s">
        <v>276</v>
      </c>
      <c r="J9" s="259" t="s">
        <v>291</v>
      </c>
      <c r="K9" s="255" t="s">
        <v>305</v>
      </c>
      <c r="L9" s="263"/>
      <c r="M9" s="257"/>
    </row>
    <row r="10" spans="1:13" s="138" customFormat="1" ht="14.25" customHeight="1" x14ac:dyDescent="0.2">
      <c r="A10" s="253"/>
      <c r="B10" s="253"/>
      <c r="C10" s="254"/>
      <c r="D10" s="255"/>
      <c r="E10" s="255"/>
      <c r="F10" s="273"/>
      <c r="G10" s="274"/>
      <c r="H10" s="255"/>
      <c r="I10" s="255"/>
      <c r="J10" s="260"/>
      <c r="K10" s="255"/>
      <c r="L10" s="263"/>
      <c r="M10" s="257"/>
    </row>
    <row r="11" spans="1:13" s="138" customFormat="1" ht="44.25" customHeight="1" x14ac:dyDescent="0.2">
      <c r="A11" s="253"/>
      <c r="B11" s="253"/>
      <c r="C11" s="254"/>
      <c r="D11" s="255"/>
      <c r="E11" s="255"/>
      <c r="F11" s="275"/>
      <c r="G11" s="276"/>
      <c r="H11" s="255"/>
      <c r="I11" s="255"/>
      <c r="J11" s="261"/>
      <c r="K11" s="255"/>
      <c r="L11" s="264"/>
      <c r="M11" s="258"/>
    </row>
    <row r="12" spans="1:13" s="2" customFormat="1" x14ac:dyDescent="0.2">
      <c r="A12" s="277" t="s">
        <v>228</v>
      </c>
      <c r="B12" s="277"/>
      <c r="C12" s="277"/>
      <c r="D12" s="30">
        <f>D15+D14+D13</f>
        <v>38706950663</v>
      </c>
      <c r="E12" s="30">
        <f t="shared" ref="E12:M12" si="0">E15+E14+E13</f>
        <v>8735093704</v>
      </c>
      <c r="F12" s="30">
        <f t="shared" si="0"/>
        <v>32485985540.209698</v>
      </c>
      <c r="G12" s="30">
        <f t="shared" si="0"/>
        <v>0</v>
      </c>
      <c r="H12" s="30">
        <f t="shared" si="0"/>
        <v>5335165448</v>
      </c>
      <c r="I12" s="30">
        <f t="shared" si="0"/>
        <v>1597424738</v>
      </c>
      <c r="J12" s="30">
        <f t="shared" si="0"/>
        <v>2156720836.9990001</v>
      </c>
      <c r="K12" s="30">
        <f t="shared" si="0"/>
        <v>89017340930.20871</v>
      </c>
      <c r="L12" s="30">
        <f t="shared" si="0"/>
        <v>5858315196.3999987</v>
      </c>
      <c r="M12" s="30">
        <f t="shared" si="0"/>
        <v>94875656126.608704</v>
      </c>
    </row>
    <row r="13" spans="1:13" s="3" customFormat="1" ht="11.25" customHeight="1" x14ac:dyDescent="0.2">
      <c r="A13" s="5"/>
      <c r="B13" s="5"/>
      <c r="C13" s="11" t="s">
        <v>54</v>
      </c>
      <c r="D13" s="29">
        <f>'Свод 2025 БП'!D9</f>
        <v>1688122831</v>
      </c>
      <c r="E13" s="29">
        <f>'Свод 2025 БП'!E9</f>
        <v>224711058</v>
      </c>
      <c r="F13" s="29">
        <f>'Свод 2025 БП'!F9</f>
        <v>228510824</v>
      </c>
      <c r="G13" s="31"/>
      <c r="H13" s="29">
        <f>'Свод 2025 БП'!O9</f>
        <v>112117505</v>
      </c>
      <c r="I13" s="29">
        <f>'Свод 2025 БП'!P9</f>
        <v>0</v>
      </c>
      <c r="J13" s="29">
        <f>'Свод 2025 БП'!Q9</f>
        <v>2116952.4700000002</v>
      </c>
      <c r="K13" s="29">
        <f>D13+E13+F13+H13+I13+J13</f>
        <v>2255579170.4699998</v>
      </c>
      <c r="L13" s="134"/>
      <c r="M13" s="135">
        <f>K13+L13</f>
        <v>2255579170.4699998</v>
      </c>
    </row>
    <row r="14" spans="1:13" s="78" customFormat="1" ht="11.25" customHeight="1" x14ac:dyDescent="0.2">
      <c r="A14" s="136"/>
      <c r="B14" s="136"/>
      <c r="C14" s="11" t="s">
        <v>466</v>
      </c>
      <c r="D14" s="29">
        <f>'Свод 2025 БП'!D10</f>
        <v>0</v>
      </c>
      <c r="E14" s="29">
        <f>'Свод 2025 БП'!E10</f>
        <v>0</v>
      </c>
      <c r="F14" s="29">
        <f>'Свод 2025 БП'!F10</f>
        <v>12455270</v>
      </c>
      <c r="G14" s="31"/>
      <c r="H14" s="29">
        <f>'Свод 2025 БП'!O10</f>
        <v>0</v>
      </c>
      <c r="I14" s="29">
        <f>'Свод 2025 БП'!P10</f>
        <v>0</v>
      </c>
      <c r="J14" s="29">
        <f>'Свод 2025 БП'!Q10</f>
        <v>1494847</v>
      </c>
      <c r="K14" s="29">
        <f>D14+E14+F14+H14+I14+J14</f>
        <v>13950117</v>
      </c>
      <c r="L14" s="134">
        <v>8850.7900000000009</v>
      </c>
      <c r="M14" s="135">
        <f>K14+L14</f>
        <v>13958967.789999999</v>
      </c>
    </row>
    <row r="15" spans="1:13" s="2" customFormat="1" x14ac:dyDescent="0.2">
      <c r="A15" s="277" t="s">
        <v>227</v>
      </c>
      <c r="B15" s="277"/>
      <c r="C15" s="277"/>
      <c r="D15" s="30">
        <f t="shared" ref="D15:M15" si="1">SUM(D16:D155)-D96</f>
        <v>37018827832</v>
      </c>
      <c r="E15" s="30">
        <f t="shared" si="1"/>
        <v>8510382646</v>
      </c>
      <c r="F15" s="30">
        <f t="shared" si="1"/>
        <v>32245019446.209698</v>
      </c>
      <c r="G15" s="30">
        <f t="shared" si="1"/>
        <v>0</v>
      </c>
      <c r="H15" s="30">
        <f t="shared" si="1"/>
        <v>5223047943</v>
      </c>
      <c r="I15" s="30">
        <f t="shared" si="1"/>
        <v>1597424738</v>
      </c>
      <c r="J15" s="30">
        <f t="shared" si="1"/>
        <v>2153109037.5290003</v>
      </c>
      <c r="K15" s="30">
        <f t="shared" si="1"/>
        <v>86747811642.738708</v>
      </c>
      <c r="L15" s="30">
        <f t="shared" si="1"/>
        <v>5858306345.6099987</v>
      </c>
      <c r="M15" s="30">
        <f t="shared" si="1"/>
        <v>92606117988.348709</v>
      </c>
    </row>
    <row r="16" spans="1:13" s="1" customFormat="1" ht="12" customHeight="1" x14ac:dyDescent="0.2">
      <c r="A16" s="20">
        <v>1</v>
      </c>
      <c r="B16" s="12" t="s">
        <v>57</v>
      </c>
      <c r="C16" s="10" t="s">
        <v>42</v>
      </c>
      <c r="D16" s="29">
        <f>'Свод 2025 БП'!D12</f>
        <v>69985377</v>
      </c>
      <c r="E16" s="29">
        <f>'Свод 2025 БП'!E12</f>
        <v>13391363</v>
      </c>
      <c r="F16" s="29">
        <f>'Свод 2025 БП'!F12</f>
        <v>167708292.25</v>
      </c>
      <c r="G16" s="29"/>
      <c r="H16" s="29">
        <f>'Свод 2025 БП'!O12</f>
        <v>0</v>
      </c>
      <c r="I16" s="29">
        <f>'Свод 2025 БП'!P12</f>
        <v>0</v>
      </c>
      <c r="J16" s="29">
        <f>'Свод 2025 БП'!Q12</f>
        <v>0</v>
      </c>
      <c r="K16" s="29">
        <f t="shared" ref="K16:K43" si="2">D16+E16+F16+H16+I16+J16</f>
        <v>251085032.25</v>
      </c>
      <c r="L16" s="135">
        <v>15080105.860000003</v>
      </c>
      <c r="M16" s="135">
        <f t="shared" ref="M16:M47" si="3">K16+L16</f>
        <v>266165138.11000001</v>
      </c>
    </row>
    <row r="17" spans="1:13" s="1" customFormat="1" x14ac:dyDescent="0.2">
      <c r="A17" s="20">
        <v>2</v>
      </c>
      <c r="B17" s="13" t="s">
        <v>58</v>
      </c>
      <c r="C17" s="10" t="s">
        <v>213</v>
      </c>
      <c r="D17" s="29">
        <f>'Свод 2025 БП'!D13</f>
        <v>57354316</v>
      </c>
      <c r="E17" s="29">
        <f>'Свод 2025 БП'!E13</f>
        <v>14266580</v>
      </c>
      <c r="F17" s="29">
        <f>'Свод 2025 БП'!F13</f>
        <v>166963675.63999999</v>
      </c>
      <c r="G17" s="29"/>
      <c r="H17" s="29">
        <f>'Свод 2025 БП'!O13</f>
        <v>0</v>
      </c>
      <c r="I17" s="29">
        <f>'Свод 2025 БП'!P13</f>
        <v>0</v>
      </c>
      <c r="J17" s="29">
        <f>'Свод 2025 БП'!Q13</f>
        <v>0</v>
      </c>
      <c r="K17" s="29">
        <f t="shared" si="2"/>
        <v>238584571.63999999</v>
      </c>
      <c r="L17" s="135">
        <v>19070250.829999987</v>
      </c>
      <c r="M17" s="135">
        <f t="shared" si="3"/>
        <v>257654822.46999997</v>
      </c>
    </row>
    <row r="18" spans="1:13" s="1" customFormat="1" x14ac:dyDescent="0.2">
      <c r="A18" s="20">
        <v>3</v>
      </c>
      <c r="B18" s="21" t="s">
        <v>59</v>
      </c>
      <c r="C18" s="10" t="s">
        <v>5</v>
      </c>
      <c r="D18" s="29">
        <f>'Свод 2025 БП'!D14</f>
        <v>338152908</v>
      </c>
      <c r="E18" s="29">
        <f>'Свод 2025 БП'!E14</f>
        <v>41384369</v>
      </c>
      <c r="F18" s="29">
        <f>'Свод 2025 БП'!F14</f>
        <v>442686873.72000003</v>
      </c>
      <c r="G18" s="29"/>
      <c r="H18" s="29">
        <f>'Свод 2025 БП'!O14</f>
        <v>192684027</v>
      </c>
      <c r="I18" s="29">
        <f>'Свод 2025 БП'!P14</f>
        <v>0</v>
      </c>
      <c r="J18" s="29">
        <f>'Свод 2025 БП'!Q14</f>
        <v>14289565.559999999</v>
      </c>
      <c r="K18" s="29">
        <f t="shared" si="2"/>
        <v>1029197743.28</v>
      </c>
      <c r="L18" s="135">
        <v>43776560.189999998</v>
      </c>
      <c r="M18" s="135">
        <f t="shared" si="3"/>
        <v>1072974303.47</v>
      </c>
    </row>
    <row r="19" spans="1:13" s="1" customFormat="1" ht="14.25" customHeight="1" x14ac:dyDescent="0.2">
      <c r="A19" s="20">
        <v>4</v>
      </c>
      <c r="B19" s="12" t="s">
        <v>60</v>
      </c>
      <c r="C19" s="10" t="s">
        <v>214</v>
      </c>
      <c r="D19" s="29">
        <f>'Свод 2025 БП'!D15</f>
        <v>60701482</v>
      </c>
      <c r="E19" s="29">
        <f>'Свод 2025 БП'!E15</f>
        <v>13101909</v>
      </c>
      <c r="F19" s="29">
        <f>'Свод 2025 БП'!F15</f>
        <v>184296068.63999999</v>
      </c>
      <c r="G19" s="29"/>
      <c r="H19" s="29">
        <f>'Свод 2025 БП'!O15</f>
        <v>0</v>
      </c>
      <c r="I19" s="29">
        <f>'Свод 2025 БП'!P15</f>
        <v>0</v>
      </c>
      <c r="J19" s="29">
        <f>'Свод 2025 БП'!Q15</f>
        <v>0</v>
      </c>
      <c r="K19" s="29">
        <f t="shared" si="2"/>
        <v>258099459.63999999</v>
      </c>
      <c r="L19" s="135">
        <v>15457785.229999989</v>
      </c>
      <c r="M19" s="135">
        <f t="shared" si="3"/>
        <v>273557244.87</v>
      </c>
    </row>
    <row r="20" spans="1:13" s="1" customFormat="1" x14ac:dyDescent="0.2">
      <c r="A20" s="20">
        <v>5</v>
      </c>
      <c r="B20" s="12" t="s">
        <v>61</v>
      </c>
      <c r="C20" s="10" t="s">
        <v>8</v>
      </c>
      <c r="D20" s="29">
        <f>'Свод 2025 БП'!D16</f>
        <v>70130140</v>
      </c>
      <c r="E20" s="29">
        <f>'Свод 2025 БП'!E16</f>
        <v>16547849</v>
      </c>
      <c r="F20" s="29">
        <f>'Свод 2025 БП'!F16</f>
        <v>187784063.12</v>
      </c>
      <c r="G20" s="29"/>
      <c r="H20" s="29">
        <f>'Свод 2025 БП'!O16</f>
        <v>0</v>
      </c>
      <c r="I20" s="29">
        <f>'Свод 2025 БП'!P16</f>
        <v>0</v>
      </c>
      <c r="J20" s="29">
        <f>'Свод 2025 БП'!Q16</f>
        <v>0</v>
      </c>
      <c r="K20" s="29">
        <f t="shared" si="2"/>
        <v>274462052.12</v>
      </c>
      <c r="L20" s="135">
        <v>15645945.909999993</v>
      </c>
      <c r="M20" s="135">
        <f t="shared" si="3"/>
        <v>290107998.02999997</v>
      </c>
    </row>
    <row r="21" spans="1:13" s="1" customFormat="1" x14ac:dyDescent="0.2">
      <c r="A21" s="20">
        <v>6</v>
      </c>
      <c r="B21" s="21" t="s">
        <v>62</v>
      </c>
      <c r="C21" s="10" t="s">
        <v>63</v>
      </c>
      <c r="D21" s="29">
        <f>'Свод 2025 БП'!D17</f>
        <v>928012343</v>
      </c>
      <c r="E21" s="29">
        <f>'Свод 2025 БП'!E17</f>
        <v>113436763</v>
      </c>
      <c r="F21" s="29">
        <f>'Свод 2025 БП'!F17</f>
        <v>1039861262.8099999</v>
      </c>
      <c r="G21" s="29"/>
      <c r="H21" s="29">
        <f>'Свод 2025 БП'!O17</f>
        <v>411472346</v>
      </c>
      <c r="I21" s="29">
        <f>'Свод 2025 БП'!P17</f>
        <v>749574</v>
      </c>
      <c r="J21" s="29">
        <f>'Свод 2025 БП'!Q17</f>
        <v>39897704</v>
      </c>
      <c r="K21" s="29">
        <f t="shared" si="2"/>
        <v>2533429992.8099999</v>
      </c>
      <c r="L21" s="135">
        <v>77127911.269999996</v>
      </c>
      <c r="M21" s="135">
        <f t="shared" si="3"/>
        <v>2610557904.0799999</v>
      </c>
    </row>
    <row r="22" spans="1:13" s="1" customFormat="1" x14ac:dyDescent="0.2">
      <c r="A22" s="20">
        <v>7</v>
      </c>
      <c r="B22" s="12" t="s">
        <v>64</v>
      </c>
      <c r="C22" s="10" t="s">
        <v>215</v>
      </c>
      <c r="D22" s="29">
        <f>'Свод 2025 БП'!D18</f>
        <v>277733003</v>
      </c>
      <c r="E22" s="29">
        <f>'Свод 2025 БП'!E18</f>
        <v>39653240</v>
      </c>
      <c r="F22" s="29">
        <f>'Свод 2025 БП'!F18</f>
        <v>425915576</v>
      </c>
      <c r="G22" s="29"/>
      <c r="H22" s="29">
        <f>'Свод 2025 БП'!O18</f>
        <v>0</v>
      </c>
      <c r="I22" s="29">
        <f>'Свод 2025 БП'!P18</f>
        <v>0</v>
      </c>
      <c r="J22" s="29">
        <f>'Свод 2025 БП'!Q18</f>
        <v>21084083.689999998</v>
      </c>
      <c r="K22" s="29">
        <f t="shared" si="2"/>
        <v>764385902.69000006</v>
      </c>
      <c r="L22" s="135">
        <v>24119028.529999997</v>
      </c>
      <c r="M22" s="135">
        <f t="shared" si="3"/>
        <v>788504931.22000003</v>
      </c>
    </row>
    <row r="23" spans="1:13" s="1" customFormat="1" x14ac:dyDescent="0.2">
      <c r="A23" s="20">
        <v>8</v>
      </c>
      <c r="B23" s="21" t="s">
        <v>65</v>
      </c>
      <c r="C23" s="10" t="s">
        <v>17</v>
      </c>
      <c r="D23" s="29">
        <f>'Свод 2025 БП'!D19</f>
        <v>54536768</v>
      </c>
      <c r="E23" s="29">
        <f>'Свод 2025 БП'!E19</f>
        <v>17868033</v>
      </c>
      <c r="F23" s="29">
        <f>'Свод 2025 БП'!F19</f>
        <v>183890255.57999998</v>
      </c>
      <c r="G23" s="29"/>
      <c r="H23" s="29">
        <f>'Свод 2025 БП'!O19</f>
        <v>0</v>
      </c>
      <c r="I23" s="29">
        <f>'Свод 2025 БП'!P19</f>
        <v>0</v>
      </c>
      <c r="J23" s="29">
        <f>'Свод 2025 БП'!Q19</f>
        <v>0</v>
      </c>
      <c r="K23" s="29">
        <f t="shared" si="2"/>
        <v>256295056.57999998</v>
      </c>
      <c r="L23" s="135">
        <v>15907959.780000001</v>
      </c>
      <c r="M23" s="135">
        <f t="shared" si="3"/>
        <v>272203016.36000001</v>
      </c>
    </row>
    <row r="24" spans="1:13" s="1" customFormat="1" x14ac:dyDescent="0.2">
      <c r="A24" s="20">
        <v>9</v>
      </c>
      <c r="B24" s="21" t="s">
        <v>66</v>
      </c>
      <c r="C24" s="10" t="s">
        <v>6</v>
      </c>
      <c r="D24" s="29">
        <f>'Свод 2025 БП'!D20</f>
        <v>81628828</v>
      </c>
      <c r="E24" s="29">
        <f>'Свод 2025 БП'!E20</f>
        <v>14956923</v>
      </c>
      <c r="F24" s="29">
        <f>'Свод 2025 БП'!F20</f>
        <v>201573719.46000001</v>
      </c>
      <c r="G24" s="29"/>
      <c r="H24" s="29">
        <f>'Свод 2025 БП'!O20</f>
        <v>0</v>
      </c>
      <c r="I24" s="29">
        <f>'Свод 2025 БП'!P20</f>
        <v>0</v>
      </c>
      <c r="J24" s="29">
        <f>'Свод 2025 БП'!Q20</f>
        <v>0</v>
      </c>
      <c r="K24" s="29">
        <f t="shared" si="2"/>
        <v>298159470.46000004</v>
      </c>
      <c r="L24" s="135">
        <v>18362796.080000002</v>
      </c>
      <c r="M24" s="135">
        <f t="shared" si="3"/>
        <v>316522266.54000002</v>
      </c>
    </row>
    <row r="25" spans="1:13" s="1" customFormat="1" x14ac:dyDescent="0.2">
      <c r="A25" s="20">
        <v>10</v>
      </c>
      <c r="B25" s="21" t="s">
        <v>67</v>
      </c>
      <c r="C25" s="10" t="s">
        <v>18</v>
      </c>
      <c r="D25" s="29">
        <f>'Свод 2025 БП'!D21</f>
        <v>65503707</v>
      </c>
      <c r="E25" s="29">
        <f>'Свод 2025 БП'!E21</f>
        <v>19368793</v>
      </c>
      <c r="F25" s="29">
        <f>'Свод 2025 БП'!F21</f>
        <v>219866000.13999999</v>
      </c>
      <c r="G25" s="29"/>
      <c r="H25" s="29">
        <f>'Свод 2025 БП'!O21</f>
        <v>0</v>
      </c>
      <c r="I25" s="29">
        <f>'Свод 2025 БП'!P21</f>
        <v>0</v>
      </c>
      <c r="J25" s="29">
        <f>'Свод 2025 БП'!Q21</f>
        <v>0</v>
      </c>
      <c r="K25" s="29">
        <f t="shared" si="2"/>
        <v>304738500.13999999</v>
      </c>
      <c r="L25" s="135">
        <v>30556466.960000001</v>
      </c>
      <c r="M25" s="135">
        <f t="shared" si="3"/>
        <v>335294967.09999996</v>
      </c>
    </row>
    <row r="26" spans="1:13" s="1" customFormat="1" x14ac:dyDescent="0.2">
      <c r="A26" s="20">
        <v>11</v>
      </c>
      <c r="B26" s="21" t="s">
        <v>68</v>
      </c>
      <c r="C26" s="10" t="s">
        <v>7</v>
      </c>
      <c r="D26" s="29">
        <f>'Свод 2025 БП'!D22</f>
        <v>71065588</v>
      </c>
      <c r="E26" s="29">
        <f>'Свод 2025 БП'!E22</f>
        <v>14563696</v>
      </c>
      <c r="F26" s="29">
        <f>'Свод 2025 БП'!F22</f>
        <v>178539778.63</v>
      </c>
      <c r="G26" s="29"/>
      <c r="H26" s="29">
        <f>'Свод 2025 БП'!O22</f>
        <v>0</v>
      </c>
      <c r="I26" s="29">
        <f>'Свод 2025 БП'!P22</f>
        <v>0</v>
      </c>
      <c r="J26" s="29">
        <f>'Свод 2025 БП'!Q22</f>
        <v>0</v>
      </c>
      <c r="K26" s="29">
        <f t="shared" si="2"/>
        <v>264169062.63</v>
      </c>
      <c r="L26" s="135">
        <v>15895141.420000002</v>
      </c>
      <c r="M26" s="135">
        <f t="shared" si="3"/>
        <v>280064204.05000001</v>
      </c>
    </row>
    <row r="27" spans="1:13" s="1" customFormat="1" x14ac:dyDescent="0.2">
      <c r="A27" s="20">
        <v>12</v>
      </c>
      <c r="B27" s="21" t="s">
        <v>69</v>
      </c>
      <c r="C27" s="10" t="s">
        <v>19</v>
      </c>
      <c r="D27" s="29">
        <f>'Свод 2025 БП'!D23</f>
        <v>169808950</v>
      </c>
      <c r="E27" s="29">
        <f>'Свод 2025 БП'!E23</f>
        <v>32353627</v>
      </c>
      <c r="F27" s="29">
        <f>'Свод 2025 БП'!F23</f>
        <v>332970796.28999996</v>
      </c>
      <c r="G27" s="29"/>
      <c r="H27" s="29">
        <f>'Свод 2025 БП'!O23</f>
        <v>0</v>
      </c>
      <c r="I27" s="29">
        <f>'Свод 2025 БП'!P23</f>
        <v>0</v>
      </c>
      <c r="J27" s="29">
        <f>'Свод 2025 БП'!Q23</f>
        <v>0</v>
      </c>
      <c r="K27" s="29">
        <f t="shared" si="2"/>
        <v>535133373.28999996</v>
      </c>
      <c r="L27" s="135">
        <v>21544887.68</v>
      </c>
      <c r="M27" s="135">
        <f t="shared" si="3"/>
        <v>556678260.96999991</v>
      </c>
    </row>
    <row r="28" spans="1:13" s="1" customFormat="1" x14ac:dyDescent="0.2">
      <c r="A28" s="20">
        <v>13</v>
      </c>
      <c r="B28" s="21" t="s">
        <v>234</v>
      </c>
      <c r="C28" s="10" t="s">
        <v>235</v>
      </c>
      <c r="D28" s="29">
        <f>'Свод 2025 БП'!D24</f>
        <v>0</v>
      </c>
      <c r="E28" s="29">
        <f>'Свод 2025 БП'!E24</f>
        <v>0</v>
      </c>
      <c r="F28" s="29">
        <f>'Свод 2025 БП'!F24</f>
        <v>8012732</v>
      </c>
      <c r="G28" s="29"/>
      <c r="H28" s="29">
        <f>'Свод 2025 БП'!O24</f>
        <v>0</v>
      </c>
      <c r="I28" s="29">
        <f>'Свод 2025 БП'!P24</f>
        <v>0</v>
      </c>
      <c r="J28" s="29">
        <f>'Свод 2025 БП'!Q24</f>
        <v>0</v>
      </c>
      <c r="K28" s="29">
        <f t="shared" si="2"/>
        <v>8012732</v>
      </c>
      <c r="L28" s="135">
        <v>0</v>
      </c>
      <c r="M28" s="135">
        <f t="shared" si="3"/>
        <v>8012732</v>
      </c>
    </row>
    <row r="29" spans="1:13" s="1" customFormat="1" x14ac:dyDescent="0.2">
      <c r="A29" s="20">
        <v>14</v>
      </c>
      <c r="B29" s="21" t="s">
        <v>70</v>
      </c>
      <c r="C29" s="10" t="s">
        <v>22</v>
      </c>
      <c r="D29" s="29">
        <f>'Свод 2025 БП'!D25</f>
        <v>77212882</v>
      </c>
      <c r="E29" s="29">
        <f>'Свод 2025 БП'!E25</f>
        <v>20182514</v>
      </c>
      <c r="F29" s="29">
        <f>'Свод 2025 БП'!F25</f>
        <v>218689217</v>
      </c>
      <c r="G29" s="29"/>
      <c r="H29" s="29">
        <f>'Свод 2025 БП'!O25</f>
        <v>0</v>
      </c>
      <c r="I29" s="29">
        <f>'Свод 2025 БП'!P25</f>
        <v>0</v>
      </c>
      <c r="J29" s="29">
        <f>'Свод 2025 БП'!Q25</f>
        <v>0</v>
      </c>
      <c r="K29" s="29">
        <f t="shared" si="2"/>
        <v>316084613</v>
      </c>
      <c r="L29" s="135">
        <v>17525270.100000001</v>
      </c>
      <c r="M29" s="135">
        <f t="shared" si="3"/>
        <v>333609883.10000002</v>
      </c>
    </row>
    <row r="30" spans="1:13" s="1" customFormat="1" x14ac:dyDescent="0.2">
      <c r="A30" s="20">
        <v>15</v>
      </c>
      <c r="B30" s="21" t="s">
        <v>71</v>
      </c>
      <c r="C30" s="10" t="s">
        <v>10</v>
      </c>
      <c r="D30" s="29">
        <f>'Свод 2025 БП'!D26</f>
        <v>105091130</v>
      </c>
      <c r="E30" s="29">
        <f>'Свод 2025 БП'!E26</f>
        <v>29964655</v>
      </c>
      <c r="F30" s="29">
        <f>'Свод 2025 БП'!F26</f>
        <v>334878400.39999998</v>
      </c>
      <c r="G30" s="29"/>
      <c r="H30" s="29">
        <f>'Свод 2025 БП'!O26</f>
        <v>0</v>
      </c>
      <c r="I30" s="29">
        <f>'Свод 2025 БП'!P26</f>
        <v>0</v>
      </c>
      <c r="J30" s="29">
        <f>'Свод 2025 БП'!Q26</f>
        <v>0</v>
      </c>
      <c r="K30" s="29">
        <f t="shared" si="2"/>
        <v>469934185.39999998</v>
      </c>
      <c r="L30" s="135">
        <v>30743789.799999997</v>
      </c>
      <c r="M30" s="135">
        <f t="shared" si="3"/>
        <v>500677975.19999999</v>
      </c>
    </row>
    <row r="31" spans="1:13" s="1" customFormat="1" x14ac:dyDescent="0.2">
      <c r="A31" s="20">
        <v>16</v>
      </c>
      <c r="B31" s="21" t="s">
        <v>72</v>
      </c>
      <c r="C31" s="10" t="s">
        <v>348</v>
      </c>
      <c r="D31" s="29">
        <f>'Свод 2025 БП'!D27</f>
        <v>182181520</v>
      </c>
      <c r="E31" s="29">
        <f>'Свод 2025 БП'!E27</f>
        <v>41033313</v>
      </c>
      <c r="F31" s="29">
        <f>'Свод 2025 БП'!F27</f>
        <v>399678073.63</v>
      </c>
      <c r="G31" s="29"/>
      <c r="H31" s="29">
        <f>'Свод 2025 БП'!O27</f>
        <v>0</v>
      </c>
      <c r="I31" s="29">
        <f>'Свод 2025 БП'!P27</f>
        <v>0</v>
      </c>
      <c r="J31" s="29">
        <f>'Свод 2025 БП'!Q27</f>
        <v>0</v>
      </c>
      <c r="K31" s="29">
        <f t="shared" si="2"/>
        <v>622892906.63</v>
      </c>
      <c r="L31" s="135">
        <v>31203104.839999996</v>
      </c>
      <c r="M31" s="135">
        <f t="shared" si="3"/>
        <v>654096011.47000003</v>
      </c>
    </row>
    <row r="32" spans="1:13" s="1" customFormat="1" x14ac:dyDescent="0.2">
      <c r="A32" s="20">
        <v>17</v>
      </c>
      <c r="B32" s="21" t="s">
        <v>73</v>
      </c>
      <c r="C32" s="10" t="s">
        <v>9</v>
      </c>
      <c r="D32" s="29">
        <f>'Свод 2025 БП'!D28</f>
        <v>895616135</v>
      </c>
      <c r="E32" s="29">
        <f>'Свод 2025 БП'!E28</f>
        <v>115930344</v>
      </c>
      <c r="F32" s="29">
        <f>'Свод 2025 БП'!F28</f>
        <v>700963368.63</v>
      </c>
      <c r="G32" s="29"/>
      <c r="H32" s="29">
        <f>'Свод 2025 БП'!O28</f>
        <v>282167409</v>
      </c>
      <c r="I32" s="29">
        <f>'Свод 2025 БП'!P28</f>
        <v>0</v>
      </c>
      <c r="J32" s="29">
        <f>'Свод 2025 БП'!Q28</f>
        <v>48248882.119999997</v>
      </c>
      <c r="K32" s="29">
        <f t="shared" si="2"/>
        <v>2042926138.75</v>
      </c>
      <c r="L32" s="135">
        <v>57655544.719999999</v>
      </c>
      <c r="M32" s="135">
        <f t="shared" si="3"/>
        <v>2100581683.47</v>
      </c>
    </row>
    <row r="33" spans="1:13" s="1" customFormat="1" x14ac:dyDescent="0.2">
      <c r="A33" s="20">
        <v>18</v>
      </c>
      <c r="B33" s="12" t="s">
        <v>74</v>
      </c>
      <c r="C33" s="10" t="s">
        <v>11</v>
      </c>
      <c r="D33" s="29">
        <f>'Свод 2025 БП'!D29</f>
        <v>40129600</v>
      </c>
      <c r="E33" s="29">
        <f>'Свод 2025 БП'!E29</f>
        <v>12427039</v>
      </c>
      <c r="F33" s="29">
        <f>'Свод 2025 БП'!F29</f>
        <v>138905757.51999998</v>
      </c>
      <c r="G33" s="29"/>
      <c r="H33" s="29">
        <f>'Свод 2025 БП'!O29</f>
        <v>0</v>
      </c>
      <c r="I33" s="29">
        <f>'Свод 2025 БП'!P29</f>
        <v>0</v>
      </c>
      <c r="J33" s="29">
        <f>'Свод 2025 БП'!Q29</f>
        <v>0</v>
      </c>
      <c r="K33" s="29">
        <f t="shared" si="2"/>
        <v>191462396.51999998</v>
      </c>
      <c r="L33" s="135">
        <v>10330453.869999999</v>
      </c>
      <c r="M33" s="135">
        <f t="shared" si="3"/>
        <v>201792850.38999999</v>
      </c>
    </row>
    <row r="34" spans="1:13" s="1" customFormat="1" x14ac:dyDescent="0.2">
      <c r="A34" s="20">
        <v>19</v>
      </c>
      <c r="B34" s="12" t="s">
        <v>75</v>
      </c>
      <c r="C34" s="10" t="s">
        <v>216</v>
      </c>
      <c r="D34" s="29">
        <f>'Свод 2025 БП'!D30</f>
        <v>41567175</v>
      </c>
      <c r="E34" s="29">
        <f>'Свод 2025 БП'!E30</f>
        <v>9117539</v>
      </c>
      <c r="F34" s="29">
        <f>'Свод 2025 БП'!F30</f>
        <v>114038901.16</v>
      </c>
      <c r="G34" s="29"/>
      <c r="H34" s="29">
        <f>'Свод 2025 БП'!O30</f>
        <v>0</v>
      </c>
      <c r="I34" s="29">
        <f>'Свод 2025 БП'!P30</f>
        <v>0</v>
      </c>
      <c r="J34" s="29">
        <f>'Свод 2025 БП'!Q30</f>
        <v>0</v>
      </c>
      <c r="K34" s="29">
        <f t="shared" si="2"/>
        <v>164723615.16</v>
      </c>
      <c r="L34" s="135">
        <v>16221349.680000011</v>
      </c>
      <c r="M34" s="135">
        <f t="shared" si="3"/>
        <v>180944964.84</v>
      </c>
    </row>
    <row r="35" spans="1:13" s="1" customFormat="1" x14ac:dyDescent="0.2">
      <c r="A35" s="20">
        <v>20</v>
      </c>
      <c r="B35" s="12" t="s">
        <v>76</v>
      </c>
      <c r="C35" s="10" t="s">
        <v>349</v>
      </c>
      <c r="D35" s="29">
        <f>'Свод 2025 БП'!D31</f>
        <v>272305769</v>
      </c>
      <c r="E35" s="29">
        <f>'Свод 2025 БП'!E31</f>
        <v>51058523</v>
      </c>
      <c r="F35" s="29">
        <f>'Свод 2025 БП'!F31</f>
        <v>511760494.44</v>
      </c>
      <c r="G35" s="29"/>
      <c r="H35" s="29">
        <f>'Свод 2025 БП'!O31</f>
        <v>0</v>
      </c>
      <c r="I35" s="29">
        <f>'Свод 2025 БП'!P31</f>
        <v>0</v>
      </c>
      <c r="J35" s="29">
        <f>'Свод 2025 БП'!Q31</f>
        <v>21876472.350000001</v>
      </c>
      <c r="K35" s="29">
        <f t="shared" si="2"/>
        <v>857001258.79000008</v>
      </c>
      <c r="L35" s="135">
        <v>51945472.750000007</v>
      </c>
      <c r="M35" s="135">
        <f t="shared" si="3"/>
        <v>908946731.54000008</v>
      </c>
    </row>
    <row r="36" spans="1:13" s="1" customFormat="1" x14ac:dyDescent="0.2">
      <c r="A36" s="20">
        <v>21</v>
      </c>
      <c r="B36" s="12" t="s">
        <v>77</v>
      </c>
      <c r="C36" s="10" t="s">
        <v>38</v>
      </c>
      <c r="D36" s="29">
        <f>'Свод 2025 БП'!D32</f>
        <v>525443530</v>
      </c>
      <c r="E36" s="29">
        <f>'Свод 2025 БП'!E32</f>
        <v>67674097</v>
      </c>
      <c r="F36" s="29">
        <f>'Свод 2025 БП'!F32</f>
        <v>407447983.74000001</v>
      </c>
      <c r="G36" s="29"/>
      <c r="H36" s="29">
        <f>'Свод 2025 БП'!O32</f>
        <v>191559753</v>
      </c>
      <c r="I36" s="29">
        <f>'Свод 2025 БП'!P32</f>
        <v>0</v>
      </c>
      <c r="J36" s="29">
        <f>'Свод 2025 БП'!Q32</f>
        <v>10893988</v>
      </c>
      <c r="K36" s="29">
        <f t="shared" si="2"/>
        <v>1203019351.74</v>
      </c>
      <c r="L36" s="135">
        <v>67331839.609999999</v>
      </c>
      <c r="M36" s="135">
        <f t="shared" si="3"/>
        <v>1270351191.3499999</v>
      </c>
    </row>
    <row r="37" spans="1:13" s="1" customFormat="1" x14ac:dyDescent="0.2">
      <c r="A37" s="20">
        <v>22</v>
      </c>
      <c r="B37" s="21" t="s">
        <v>78</v>
      </c>
      <c r="C37" s="10" t="s">
        <v>79</v>
      </c>
      <c r="D37" s="29">
        <f>'Свод 2025 БП'!D33</f>
        <v>0</v>
      </c>
      <c r="E37" s="29">
        <f>'Свод 2025 БП'!E33</f>
        <v>20081997</v>
      </c>
      <c r="F37" s="29">
        <f>'Свод 2025 БП'!F33</f>
        <v>160353344.87</v>
      </c>
      <c r="G37" s="29"/>
      <c r="H37" s="29">
        <f>'Свод 2025 БП'!O33</f>
        <v>31014099</v>
      </c>
      <c r="I37" s="29">
        <f>'Свод 2025 БП'!P33</f>
        <v>0</v>
      </c>
      <c r="J37" s="29">
        <f>'Свод 2025 БП'!Q33</f>
        <v>979405.48</v>
      </c>
      <c r="K37" s="29">
        <f t="shared" si="2"/>
        <v>212428846.34999999</v>
      </c>
      <c r="L37" s="135">
        <v>0</v>
      </c>
      <c r="M37" s="135">
        <f t="shared" si="3"/>
        <v>212428846.34999999</v>
      </c>
    </row>
    <row r="38" spans="1:13" s="1" customFormat="1" ht="12" customHeight="1" x14ac:dyDescent="0.2">
      <c r="A38" s="20">
        <v>23</v>
      </c>
      <c r="B38" s="21" t="s">
        <v>80</v>
      </c>
      <c r="C38" s="10" t="s">
        <v>81</v>
      </c>
      <c r="D38" s="29">
        <f>'Свод 2025 БП'!D34</f>
        <v>0</v>
      </c>
      <c r="E38" s="29">
        <f>'Свод 2025 БП'!E34</f>
        <v>0</v>
      </c>
      <c r="F38" s="29">
        <f>'Свод 2025 БП'!F34</f>
        <v>8585678</v>
      </c>
      <c r="G38" s="29"/>
      <c r="H38" s="29">
        <f>'Свод 2025 БП'!O34</f>
        <v>0</v>
      </c>
      <c r="I38" s="29">
        <f>'Свод 2025 БП'!P34</f>
        <v>0</v>
      </c>
      <c r="J38" s="29">
        <f>'Свод 2025 БП'!Q34</f>
        <v>0</v>
      </c>
      <c r="K38" s="29">
        <f t="shared" si="2"/>
        <v>8585678</v>
      </c>
      <c r="L38" s="135">
        <v>0</v>
      </c>
      <c r="M38" s="135">
        <f t="shared" si="3"/>
        <v>8585678</v>
      </c>
    </row>
    <row r="39" spans="1:13" s="1" customFormat="1" x14ac:dyDescent="0.2">
      <c r="A39" s="20">
        <v>24</v>
      </c>
      <c r="B39" s="21" t="s">
        <v>82</v>
      </c>
      <c r="C39" s="10" t="s">
        <v>83</v>
      </c>
      <c r="D39" s="135">
        <f>'Свод 2025 БП'!D35</f>
        <v>0</v>
      </c>
      <c r="E39" s="135">
        <f>'Свод 2025 БП'!E35</f>
        <v>0</v>
      </c>
      <c r="F39" s="135">
        <f>'Свод 2025 БП'!F35</f>
        <v>0</v>
      </c>
      <c r="G39" s="135"/>
      <c r="H39" s="135">
        <f>'Свод 2025 БП'!O35</f>
        <v>0</v>
      </c>
      <c r="I39" s="135">
        <f>'Свод 2025 БП'!P35</f>
        <v>0</v>
      </c>
      <c r="J39" s="135">
        <f>'Свод 2025 БП'!Q35</f>
        <v>21198264</v>
      </c>
      <c r="K39" s="135">
        <f t="shared" si="2"/>
        <v>21198264</v>
      </c>
      <c r="L39" s="135">
        <v>0</v>
      </c>
      <c r="M39" s="135">
        <f t="shared" si="3"/>
        <v>21198264</v>
      </c>
    </row>
    <row r="40" spans="1:13" s="1" customFormat="1" x14ac:dyDescent="0.2">
      <c r="A40" s="20">
        <v>25</v>
      </c>
      <c r="B40" s="12" t="s">
        <v>84</v>
      </c>
      <c r="C40" s="10" t="s">
        <v>85</v>
      </c>
      <c r="D40" s="29">
        <f>'Свод 2025 БП'!D36</f>
        <v>2164665504</v>
      </c>
      <c r="E40" s="29">
        <f>'Свод 2025 БП'!E36</f>
        <v>184219138</v>
      </c>
      <c r="F40" s="29">
        <f>'Свод 2025 БП'!F36</f>
        <v>1803748309.71</v>
      </c>
      <c r="G40" s="29"/>
      <c r="H40" s="29">
        <f>'Свод 2025 БП'!O36</f>
        <v>0</v>
      </c>
      <c r="I40" s="29">
        <f>'Свод 2025 БП'!P36</f>
        <v>4584320</v>
      </c>
      <c r="J40" s="29">
        <f>'Свод 2025 БП'!Q36</f>
        <v>47036816</v>
      </c>
      <c r="K40" s="29">
        <f t="shared" si="2"/>
        <v>4204254087.71</v>
      </c>
      <c r="L40" s="135">
        <v>70851392.370000005</v>
      </c>
      <c r="M40" s="135">
        <f t="shared" si="3"/>
        <v>4275105480.0799999</v>
      </c>
    </row>
    <row r="41" spans="1:13" s="1" customFormat="1" ht="15.75" customHeight="1" x14ac:dyDescent="0.2">
      <c r="A41" s="20">
        <v>26</v>
      </c>
      <c r="B41" s="21" t="s">
        <v>86</v>
      </c>
      <c r="C41" s="10" t="s">
        <v>87</v>
      </c>
      <c r="D41" s="29">
        <f>'Свод 2025 БП'!D37</f>
        <v>107729381</v>
      </c>
      <c r="E41" s="29">
        <f>'Свод 2025 БП'!E37</f>
        <v>45486175</v>
      </c>
      <c r="F41" s="29">
        <f>'Свод 2025 БП'!F37</f>
        <v>230607804.48000002</v>
      </c>
      <c r="G41" s="29"/>
      <c r="H41" s="29">
        <f>'Свод 2025 БП'!O37</f>
        <v>0</v>
      </c>
      <c r="I41" s="29">
        <f>'Свод 2025 БП'!P37</f>
        <v>0</v>
      </c>
      <c r="J41" s="29">
        <f>'Свод 2025 БП'!Q37</f>
        <v>43181094</v>
      </c>
      <c r="K41" s="29">
        <f t="shared" si="2"/>
        <v>427004454.48000002</v>
      </c>
      <c r="L41" s="135">
        <v>3192294.66</v>
      </c>
      <c r="M41" s="135">
        <f t="shared" si="3"/>
        <v>430196749.14000005</v>
      </c>
    </row>
    <row r="42" spans="1:13" s="1" customFormat="1" x14ac:dyDescent="0.2">
      <c r="A42" s="20">
        <v>27</v>
      </c>
      <c r="B42" s="13" t="s">
        <v>88</v>
      </c>
      <c r="C42" s="10" t="s">
        <v>89</v>
      </c>
      <c r="D42" s="29">
        <f>'Свод 2025 БП'!D38</f>
        <v>0</v>
      </c>
      <c r="E42" s="29">
        <f>'Свод 2025 БП'!E38</f>
        <v>0</v>
      </c>
      <c r="F42" s="29">
        <f>'Свод 2025 БП'!F38</f>
        <v>177344596</v>
      </c>
      <c r="G42" s="29"/>
      <c r="H42" s="29">
        <f>'Свод 2025 БП'!O38</f>
        <v>0</v>
      </c>
      <c r="I42" s="29">
        <f>'Свод 2025 БП'!P38</f>
        <v>0</v>
      </c>
      <c r="J42" s="29">
        <f>'Свод 2025 БП'!Q38</f>
        <v>0</v>
      </c>
      <c r="K42" s="29">
        <f t="shared" si="2"/>
        <v>177344596</v>
      </c>
      <c r="L42" s="135">
        <v>0</v>
      </c>
      <c r="M42" s="135">
        <f t="shared" si="3"/>
        <v>177344596</v>
      </c>
    </row>
    <row r="43" spans="1:13" s="1" customFormat="1" x14ac:dyDescent="0.2">
      <c r="A43" s="20">
        <v>28</v>
      </c>
      <c r="B43" s="13" t="s">
        <v>90</v>
      </c>
      <c r="C43" s="10" t="s">
        <v>39</v>
      </c>
      <c r="D43" s="29">
        <f>'Свод 2025 БП'!D39</f>
        <v>645503350</v>
      </c>
      <c r="E43" s="29">
        <f>'Свод 2025 БП'!E39</f>
        <v>63326945</v>
      </c>
      <c r="F43" s="29">
        <f>'Свод 2025 БП'!F39</f>
        <v>576795954.35000002</v>
      </c>
      <c r="G43" s="29"/>
      <c r="H43" s="29">
        <f>'Свод 2025 БП'!O39</f>
        <v>280561231</v>
      </c>
      <c r="I43" s="29">
        <f>'Свод 2025 БП'!P39</f>
        <v>0</v>
      </c>
      <c r="J43" s="29">
        <f>'Свод 2025 БП'!Q39</f>
        <v>20870148</v>
      </c>
      <c r="K43" s="29">
        <f t="shared" si="2"/>
        <v>1587057628.3499999</v>
      </c>
      <c r="L43" s="135">
        <v>60616631.479999982</v>
      </c>
      <c r="M43" s="135">
        <f t="shared" si="3"/>
        <v>1647674259.8299999</v>
      </c>
    </row>
    <row r="44" spans="1:13" s="1" customFormat="1" x14ac:dyDescent="0.2">
      <c r="A44" s="20">
        <v>29</v>
      </c>
      <c r="B44" s="12" t="s">
        <v>91</v>
      </c>
      <c r="C44" s="10" t="s">
        <v>37</v>
      </c>
      <c r="D44" s="29">
        <f>'Свод 2025 БП'!D40</f>
        <v>785491034</v>
      </c>
      <c r="E44" s="29">
        <f>'Свод 2025 БП'!E40</f>
        <v>96970735</v>
      </c>
      <c r="F44" s="29">
        <f>'Свод 2025 БП'!F40</f>
        <v>781255012.13</v>
      </c>
      <c r="G44" s="29"/>
      <c r="H44" s="29">
        <f>'Свод 2025 БП'!O40</f>
        <v>0</v>
      </c>
      <c r="I44" s="29">
        <f>'Свод 2025 БП'!P40</f>
        <v>0</v>
      </c>
      <c r="J44" s="29">
        <f>'Свод 2025 БП'!Q40</f>
        <v>7094739.6600000001</v>
      </c>
      <c r="K44" s="29">
        <f t="shared" ref="K44:K77" si="4">D44+E44+F44+H44+I44+J44</f>
        <v>1670811520.7900002</v>
      </c>
      <c r="L44" s="135">
        <v>72724412.290000021</v>
      </c>
      <c r="M44" s="135">
        <f t="shared" si="3"/>
        <v>1743535933.0800002</v>
      </c>
    </row>
    <row r="45" spans="1:13" s="1" customFormat="1" x14ac:dyDescent="0.2">
      <c r="A45" s="20">
        <v>30</v>
      </c>
      <c r="B45" s="13" t="s">
        <v>92</v>
      </c>
      <c r="C45" s="10" t="s">
        <v>16</v>
      </c>
      <c r="D45" s="29">
        <f>'Свод 2025 БП'!D41</f>
        <v>73973984</v>
      </c>
      <c r="E45" s="29">
        <f>'Свод 2025 БП'!E41</f>
        <v>17955031</v>
      </c>
      <c r="F45" s="29">
        <f>'Свод 2025 БП'!F41</f>
        <v>206268971</v>
      </c>
      <c r="G45" s="29"/>
      <c r="H45" s="29">
        <f>'Свод 2025 БП'!O41</f>
        <v>0</v>
      </c>
      <c r="I45" s="29">
        <f>'Свод 2025 БП'!P41</f>
        <v>0</v>
      </c>
      <c r="J45" s="29">
        <f>'Свод 2025 БП'!Q41</f>
        <v>0</v>
      </c>
      <c r="K45" s="29">
        <f t="shared" si="4"/>
        <v>298197986</v>
      </c>
      <c r="L45" s="135">
        <v>25689542.65000001</v>
      </c>
      <c r="M45" s="135">
        <f t="shared" si="3"/>
        <v>323887528.65000004</v>
      </c>
    </row>
    <row r="46" spans="1:13" s="1" customFormat="1" x14ac:dyDescent="0.2">
      <c r="A46" s="20">
        <v>31</v>
      </c>
      <c r="B46" s="21" t="s">
        <v>93</v>
      </c>
      <c r="C46" s="10" t="s">
        <v>21</v>
      </c>
      <c r="D46" s="29">
        <f>'Свод 2025 БП'!D42</f>
        <v>404882464</v>
      </c>
      <c r="E46" s="29">
        <f>'Свод 2025 БП'!E42</f>
        <v>65829976</v>
      </c>
      <c r="F46" s="29">
        <f>'Свод 2025 БП'!F42</f>
        <v>570552515.99000001</v>
      </c>
      <c r="G46" s="29"/>
      <c r="H46" s="29">
        <f>'Свод 2025 БП'!O42</f>
        <v>0</v>
      </c>
      <c r="I46" s="29">
        <f>'Свод 2025 БП'!P42</f>
        <v>0</v>
      </c>
      <c r="J46" s="29">
        <f>'Свод 2025 БП'!Q42</f>
        <v>20715255.620000001</v>
      </c>
      <c r="K46" s="29">
        <f t="shared" si="4"/>
        <v>1061980211.61</v>
      </c>
      <c r="L46" s="135">
        <v>44410155.700000003</v>
      </c>
      <c r="M46" s="135">
        <f t="shared" si="3"/>
        <v>1106390367.3099999</v>
      </c>
    </row>
    <row r="47" spans="1:13" s="1" customFormat="1" x14ac:dyDescent="0.2">
      <c r="A47" s="20">
        <v>32</v>
      </c>
      <c r="B47" s="13" t="s">
        <v>94</v>
      </c>
      <c r="C47" s="10" t="s">
        <v>24</v>
      </c>
      <c r="D47" s="29">
        <f>'Свод 2025 БП'!D43</f>
        <v>82865031</v>
      </c>
      <c r="E47" s="29">
        <f>'Свод 2025 БП'!E43</f>
        <v>21800346</v>
      </c>
      <c r="F47" s="29">
        <f>'Свод 2025 БП'!F43</f>
        <v>250835890.81</v>
      </c>
      <c r="G47" s="29"/>
      <c r="H47" s="29">
        <f>'Свод 2025 БП'!O43</f>
        <v>0</v>
      </c>
      <c r="I47" s="29">
        <f>'Свод 2025 БП'!P43</f>
        <v>0</v>
      </c>
      <c r="J47" s="29">
        <f>'Свод 2025 БП'!Q43</f>
        <v>0</v>
      </c>
      <c r="K47" s="29">
        <f t="shared" si="4"/>
        <v>355501267.81</v>
      </c>
      <c r="L47" s="135">
        <v>23356953.679999996</v>
      </c>
      <c r="M47" s="135">
        <f t="shared" si="3"/>
        <v>378858221.49000001</v>
      </c>
    </row>
    <row r="48" spans="1:13" s="1" customFormat="1" x14ac:dyDescent="0.2">
      <c r="A48" s="20">
        <v>33</v>
      </c>
      <c r="B48" s="12" t="s">
        <v>95</v>
      </c>
      <c r="C48" s="10" t="s">
        <v>217</v>
      </c>
      <c r="D48" s="29">
        <f>'Свод 2025 БП'!D44</f>
        <v>284632030</v>
      </c>
      <c r="E48" s="29">
        <f>'Свод 2025 БП'!E44</f>
        <v>60233588</v>
      </c>
      <c r="F48" s="29">
        <f>'Свод 2025 БП'!F44</f>
        <v>576630651.13999999</v>
      </c>
      <c r="G48" s="29"/>
      <c r="H48" s="29">
        <f>'Свод 2025 БП'!O44</f>
        <v>0</v>
      </c>
      <c r="I48" s="29">
        <f>'Свод 2025 БП'!P44</f>
        <v>0</v>
      </c>
      <c r="J48" s="29">
        <f>'Свод 2025 БП'!Q44</f>
        <v>4319458.41</v>
      </c>
      <c r="K48" s="29">
        <f t="shared" si="4"/>
        <v>925815727.54999995</v>
      </c>
      <c r="L48" s="135">
        <v>68940879.670000002</v>
      </c>
      <c r="M48" s="135">
        <f t="shared" ref="M48:M79" si="5">K48+L48</f>
        <v>994756607.21999991</v>
      </c>
    </row>
    <row r="49" spans="1:13" s="1" customFormat="1" x14ac:dyDescent="0.2">
      <c r="A49" s="20">
        <v>34</v>
      </c>
      <c r="B49" s="14" t="s">
        <v>96</v>
      </c>
      <c r="C49" s="15" t="s">
        <v>218</v>
      </c>
      <c r="D49" s="29">
        <f>'Свод 2025 БП'!D45</f>
        <v>79795881</v>
      </c>
      <c r="E49" s="29">
        <f>'Свод 2025 БП'!E45</f>
        <v>19700098</v>
      </c>
      <c r="F49" s="29">
        <f>'Свод 2025 БП'!F45</f>
        <v>237198176.17000002</v>
      </c>
      <c r="G49" s="29"/>
      <c r="H49" s="29">
        <f>'Свод 2025 БП'!O45</f>
        <v>0</v>
      </c>
      <c r="I49" s="29">
        <f>'Свод 2025 БП'!P45</f>
        <v>0</v>
      </c>
      <c r="J49" s="29">
        <f>'Свод 2025 БП'!Q45</f>
        <v>0</v>
      </c>
      <c r="K49" s="29">
        <f t="shared" si="4"/>
        <v>336694155.17000002</v>
      </c>
      <c r="L49" s="135">
        <v>20063573.899999995</v>
      </c>
      <c r="M49" s="135">
        <f t="shared" si="5"/>
        <v>356757729.06999999</v>
      </c>
    </row>
    <row r="50" spans="1:13" s="1" customFormat="1" x14ac:dyDescent="0.2">
      <c r="A50" s="20">
        <v>35</v>
      </c>
      <c r="B50" s="12" t="s">
        <v>97</v>
      </c>
      <c r="C50" s="10" t="s">
        <v>219</v>
      </c>
      <c r="D50" s="29">
        <f>'Свод 2025 БП'!D46</f>
        <v>51838895</v>
      </c>
      <c r="E50" s="29">
        <f>'Свод 2025 БП'!E46</f>
        <v>12171696</v>
      </c>
      <c r="F50" s="29">
        <f>'Свод 2025 БП'!F46</f>
        <v>159006339.72</v>
      </c>
      <c r="G50" s="29"/>
      <c r="H50" s="29">
        <f>'Свод 2025 БП'!O46</f>
        <v>0</v>
      </c>
      <c r="I50" s="29">
        <f>'Свод 2025 БП'!P46</f>
        <v>0</v>
      </c>
      <c r="J50" s="29">
        <f>'Свод 2025 БП'!Q46</f>
        <v>0</v>
      </c>
      <c r="K50" s="29">
        <f t="shared" si="4"/>
        <v>223016930.72</v>
      </c>
      <c r="L50" s="135">
        <v>15223457.619999999</v>
      </c>
      <c r="M50" s="135">
        <f t="shared" si="5"/>
        <v>238240388.34</v>
      </c>
    </row>
    <row r="51" spans="1:13" s="1" customFormat="1" x14ac:dyDescent="0.2">
      <c r="A51" s="20">
        <v>36</v>
      </c>
      <c r="B51" s="12" t="s">
        <v>98</v>
      </c>
      <c r="C51" s="10" t="s">
        <v>23</v>
      </c>
      <c r="D51" s="29">
        <f>'Свод 2025 БП'!D47</f>
        <v>79709835</v>
      </c>
      <c r="E51" s="29">
        <f>'Свод 2025 БП'!E47</f>
        <v>23453218</v>
      </c>
      <c r="F51" s="29">
        <f>'Свод 2025 БП'!F47</f>
        <v>259766281.09</v>
      </c>
      <c r="G51" s="29"/>
      <c r="H51" s="29">
        <f>'Свод 2025 БП'!O47</f>
        <v>0</v>
      </c>
      <c r="I51" s="29">
        <f>'Свод 2025 БП'!P47</f>
        <v>0</v>
      </c>
      <c r="J51" s="29">
        <f>'Свод 2025 БП'!Q47</f>
        <v>1450897.23</v>
      </c>
      <c r="K51" s="29">
        <f t="shared" si="4"/>
        <v>364380231.32000005</v>
      </c>
      <c r="L51" s="135">
        <v>18275596.529999994</v>
      </c>
      <c r="M51" s="135">
        <f t="shared" si="5"/>
        <v>382655827.85000002</v>
      </c>
    </row>
    <row r="52" spans="1:13" s="1" customFormat="1" x14ac:dyDescent="0.2">
      <c r="A52" s="20">
        <v>37</v>
      </c>
      <c r="B52" s="21" t="s">
        <v>99</v>
      </c>
      <c r="C52" s="10" t="s">
        <v>20</v>
      </c>
      <c r="D52" s="29">
        <f>'Свод 2025 БП'!D48</f>
        <v>42539407</v>
      </c>
      <c r="E52" s="29">
        <f>'Свод 2025 БП'!E48</f>
        <v>9701206</v>
      </c>
      <c r="F52" s="29">
        <f>'Свод 2025 БП'!F48</f>
        <v>125984915</v>
      </c>
      <c r="G52" s="29"/>
      <c r="H52" s="29">
        <f>'Свод 2025 БП'!O48</f>
        <v>0</v>
      </c>
      <c r="I52" s="29">
        <f>'Свод 2025 БП'!P48</f>
        <v>0</v>
      </c>
      <c r="J52" s="29">
        <f>'Свод 2025 БП'!Q48</f>
        <v>0</v>
      </c>
      <c r="K52" s="29">
        <f t="shared" si="4"/>
        <v>178225528</v>
      </c>
      <c r="L52" s="135">
        <v>15346640.15</v>
      </c>
      <c r="M52" s="135">
        <f t="shared" si="5"/>
        <v>193572168.15000001</v>
      </c>
    </row>
    <row r="53" spans="1:13" s="1" customFormat="1" x14ac:dyDescent="0.2">
      <c r="A53" s="20">
        <v>38</v>
      </c>
      <c r="B53" s="13" t="s">
        <v>100</v>
      </c>
      <c r="C53" s="10" t="s">
        <v>101</v>
      </c>
      <c r="D53" s="29">
        <f>'Свод 2025 БП'!D49</f>
        <v>66695374</v>
      </c>
      <c r="E53" s="29">
        <f>'Свод 2025 БП'!E49</f>
        <v>41972882</v>
      </c>
      <c r="F53" s="29">
        <f>'Свод 2025 БП'!F49</f>
        <v>93854943</v>
      </c>
      <c r="G53" s="29"/>
      <c r="H53" s="29">
        <f>'Свод 2025 БП'!O49</f>
        <v>0</v>
      </c>
      <c r="I53" s="29">
        <f>'Свод 2025 БП'!P49</f>
        <v>0</v>
      </c>
      <c r="J53" s="29">
        <f>'Свод 2025 БП'!Q49</f>
        <v>0</v>
      </c>
      <c r="K53" s="29">
        <f t="shared" si="4"/>
        <v>202523199</v>
      </c>
      <c r="L53" s="135">
        <v>0</v>
      </c>
      <c r="M53" s="135">
        <f t="shared" si="5"/>
        <v>202523199</v>
      </c>
    </row>
    <row r="54" spans="1:13" s="1" customFormat="1" x14ac:dyDescent="0.2">
      <c r="A54" s="20">
        <v>39</v>
      </c>
      <c r="B54" s="21" t="s">
        <v>102</v>
      </c>
      <c r="C54" s="10" t="s">
        <v>103</v>
      </c>
      <c r="D54" s="29">
        <f>'Свод 2025 БП'!D50</f>
        <v>594076731</v>
      </c>
      <c r="E54" s="29">
        <f>'Свод 2025 БП'!E50</f>
        <v>87609449</v>
      </c>
      <c r="F54" s="29">
        <f>'Свод 2025 БП'!F50</f>
        <v>775692341</v>
      </c>
      <c r="G54" s="29"/>
      <c r="H54" s="29">
        <f>'Свод 2025 БП'!O50</f>
        <v>499856355</v>
      </c>
      <c r="I54" s="29">
        <f>'Свод 2025 БП'!P50</f>
        <v>0</v>
      </c>
      <c r="J54" s="29">
        <f>'Свод 2025 БП'!Q50</f>
        <v>34691202</v>
      </c>
      <c r="K54" s="29">
        <f t="shared" si="4"/>
        <v>1991926078</v>
      </c>
      <c r="L54" s="135">
        <v>47617014.159999996</v>
      </c>
      <c r="M54" s="135">
        <f t="shared" si="5"/>
        <v>2039543092.1600001</v>
      </c>
    </row>
    <row r="55" spans="1:13" s="1" customFormat="1" x14ac:dyDescent="0.2">
      <c r="A55" s="20">
        <v>40</v>
      </c>
      <c r="B55" s="12" t="s">
        <v>104</v>
      </c>
      <c r="C55" s="10" t="s">
        <v>224</v>
      </c>
      <c r="D55" s="29">
        <f>'Свод 2025 БП'!D51</f>
        <v>80262867</v>
      </c>
      <c r="E55" s="29">
        <f>'Свод 2025 БП'!E51</f>
        <v>19001728</v>
      </c>
      <c r="F55" s="29">
        <f>'Свод 2025 БП'!F51</f>
        <v>216206000.18000001</v>
      </c>
      <c r="G55" s="29"/>
      <c r="H55" s="29">
        <f>'Свод 2025 БП'!O51</f>
        <v>0</v>
      </c>
      <c r="I55" s="29">
        <f>'Свод 2025 БП'!P51</f>
        <v>0</v>
      </c>
      <c r="J55" s="29">
        <f>'Свод 2025 БП'!Q51</f>
        <v>1679558.47</v>
      </c>
      <c r="K55" s="29">
        <f t="shared" si="4"/>
        <v>317150153.65000004</v>
      </c>
      <c r="L55" s="135">
        <v>21558666.359999999</v>
      </c>
      <c r="M55" s="135">
        <f t="shared" si="5"/>
        <v>338708820.01000005</v>
      </c>
    </row>
    <row r="56" spans="1:13" s="1" customFormat="1" ht="10.5" customHeight="1" x14ac:dyDescent="0.2">
      <c r="A56" s="20">
        <v>41</v>
      </c>
      <c r="B56" s="12" t="s">
        <v>105</v>
      </c>
      <c r="C56" s="10" t="s">
        <v>2</v>
      </c>
      <c r="D56" s="29">
        <f>'Свод 2025 БП'!D52</f>
        <v>375217700</v>
      </c>
      <c r="E56" s="29">
        <f>'Свод 2025 БП'!E52</f>
        <v>64394022</v>
      </c>
      <c r="F56" s="29">
        <f>'Свод 2025 БП'!F52</f>
        <v>547428751.61000001</v>
      </c>
      <c r="G56" s="29"/>
      <c r="H56" s="29">
        <f>'Свод 2025 БП'!O52</f>
        <v>0</v>
      </c>
      <c r="I56" s="29">
        <f>'Свод 2025 БП'!P52</f>
        <v>0</v>
      </c>
      <c r="J56" s="29">
        <f>'Свод 2025 БП'!Q52</f>
        <v>0</v>
      </c>
      <c r="K56" s="29">
        <f t="shared" si="4"/>
        <v>987040473.61000001</v>
      </c>
      <c r="L56" s="135">
        <v>67922039.689999998</v>
      </c>
      <c r="M56" s="135">
        <f t="shared" si="5"/>
        <v>1054962513.3</v>
      </c>
    </row>
    <row r="57" spans="1:13" s="1" customFormat="1" x14ac:dyDescent="0.2">
      <c r="A57" s="20">
        <v>42</v>
      </c>
      <c r="B57" s="21" t="s">
        <v>106</v>
      </c>
      <c r="C57" s="10" t="s">
        <v>3</v>
      </c>
      <c r="D57" s="29">
        <f>'Свод 2025 БП'!D53</f>
        <v>56860079</v>
      </c>
      <c r="E57" s="29">
        <f>'Свод 2025 БП'!E53</f>
        <v>13094775</v>
      </c>
      <c r="F57" s="29">
        <f>'Свод 2025 БП'!F53</f>
        <v>165629988</v>
      </c>
      <c r="G57" s="29"/>
      <c r="H57" s="29">
        <f>'Свод 2025 БП'!O53</f>
        <v>0</v>
      </c>
      <c r="I57" s="29">
        <f>'Свод 2025 БП'!P53</f>
        <v>0</v>
      </c>
      <c r="J57" s="29">
        <f>'Свод 2025 БП'!Q53</f>
        <v>0</v>
      </c>
      <c r="K57" s="29">
        <f t="shared" si="4"/>
        <v>235584842</v>
      </c>
      <c r="L57" s="135">
        <v>16214284.999999996</v>
      </c>
      <c r="M57" s="135">
        <f t="shared" si="5"/>
        <v>251799127</v>
      </c>
    </row>
    <row r="58" spans="1:13" s="1" customFormat="1" x14ac:dyDescent="0.2">
      <c r="A58" s="20">
        <v>43</v>
      </c>
      <c r="B58" s="13" t="s">
        <v>152</v>
      </c>
      <c r="C58" s="10" t="s">
        <v>32</v>
      </c>
      <c r="D58" s="29">
        <f>'Свод 2025 БП'!D54</f>
        <v>109595183</v>
      </c>
      <c r="E58" s="29">
        <f>'Свод 2025 БП'!E54</f>
        <v>18314178</v>
      </c>
      <c r="F58" s="29">
        <f>'Свод 2025 БП'!F54</f>
        <v>224217937</v>
      </c>
      <c r="G58" s="29"/>
      <c r="H58" s="29">
        <f>'Свод 2025 БП'!O54</f>
        <v>0</v>
      </c>
      <c r="I58" s="29">
        <f>'Свод 2025 БП'!P54</f>
        <v>0</v>
      </c>
      <c r="J58" s="29">
        <f>'Свод 2025 БП'!Q54</f>
        <v>1176506.9099999999</v>
      </c>
      <c r="K58" s="29">
        <f>D58+E58+F58+H58+I58+J58</f>
        <v>353303804.91000003</v>
      </c>
      <c r="L58" s="135">
        <v>24149690.939999998</v>
      </c>
      <c r="M58" s="135">
        <f t="shared" si="5"/>
        <v>377453495.85000002</v>
      </c>
    </row>
    <row r="59" spans="1:13" s="1" customFormat="1" x14ac:dyDescent="0.2">
      <c r="A59" s="20">
        <v>44</v>
      </c>
      <c r="B59" s="21" t="s">
        <v>107</v>
      </c>
      <c r="C59" s="10" t="s">
        <v>220</v>
      </c>
      <c r="D59" s="29">
        <f>'Свод 2025 БП'!D55</f>
        <v>88121174</v>
      </c>
      <c r="E59" s="29">
        <f>'Свод 2025 БП'!E55</f>
        <v>22483103</v>
      </c>
      <c r="F59" s="29">
        <f>'Свод 2025 БП'!F55</f>
        <v>270088154.75999999</v>
      </c>
      <c r="G59" s="29"/>
      <c r="H59" s="29">
        <f>'Свод 2025 БП'!O55</f>
        <v>0</v>
      </c>
      <c r="I59" s="29">
        <f>'Свод 2025 БП'!P55</f>
        <v>0</v>
      </c>
      <c r="J59" s="29">
        <f>'Свод 2025 БП'!Q55</f>
        <v>3069980.2800000003</v>
      </c>
      <c r="K59" s="29">
        <f t="shared" si="4"/>
        <v>383762412.03999996</v>
      </c>
      <c r="L59" s="135">
        <v>35353113.670000009</v>
      </c>
      <c r="M59" s="135">
        <f t="shared" si="5"/>
        <v>419115525.70999998</v>
      </c>
    </row>
    <row r="60" spans="1:13" s="1" customFormat="1" x14ac:dyDescent="0.2">
      <c r="A60" s="20">
        <v>45</v>
      </c>
      <c r="B60" s="13" t="s">
        <v>108</v>
      </c>
      <c r="C60" s="10" t="s">
        <v>0</v>
      </c>
      <c r="D60" s="29">
        <f>'Свод 2025 БП'!D56</f>
        <v>118158996</v>
      </c>
      <c r="E60" s="29">
        <f>'Свод 2025 БП'!E56</f>
        <v>25687092</v>
      </c>
      <c r="F60" s="29">
        <f>'Свод 2025 БП'!F56</f>
        <v>289181860.68000001</v>
      </c>
      <c r="G60" s="29"/>
      <c r="H60" s="29">
        <f>'Свод 2025 БП'!O56</f>
        <v>0</v>
      </c>
      <c r="I60" s="29">
        <f>'Свод 2025 БП'!P56</f>
        <v>0</v>
      </c>
      <c r="J60" s="29">
        <f>'Свод 2025 БП'!Q56</f>
        <v>0</v>
      </c>
      <c r="K60" s="29">
        <f t="shared" si="4"/>
        <v>433027948.68000001</v>
      </c>
      <c r="L60" s="135">
        <v>36342885.589999989</v>
      </c>
      <c r="M60" s="135">
        <f t="shared" si="5"/>
        <v>469370834.26999998</v>
      </c>
    </row>
    <row r="61" spans="1:13" s="1" customFormat="1" ht="10.5" customHeight="1" x14ac:dyDescent="0.2">
      <c r="A61" s="20">
        <v>46</v>
      </c>
      <c r="B61" s="21" t="s">
        <v>109</v>
      </c>
      <c r="C61" s="10" t="s">
        <v>4</v>
      </c>
      <c r="D61" s="29">
        <f>'Свод 2025 БП'!D57</f>
        <v>41717847</v>
      </c>
      <c r="E61" s="29">
        <f>'Свод 2025 БП'!E57</f>
        <v>8545679</v>
      </c>
      <c r="F61" s="29">
        <f>'Свод 2025 БП'!F57</f>
        <v>112300727.93000001</v>
      </c>
      <c r="G61" s="29"/>
      <c r="H61" s="29">
        <f>'Свод 2025 БП'!O57</f>
        <v>0</v>
      </c>
      <c r="I61" s="29">
        <f>'Свод 2025 БП'!P57</f>
        <v>0</v>
      </c>
      <c r="J61" s="29">
        <f>'Свод 2025 БП'!Q57</f>
        <v>0</v>
      </c>
      <c r="K61" s="29">
        <f t="shared" si="4"/>
        <v>162564253.93000001</v>
      </c>
      <c r="L61" s="135">
        <v>14424946.139999993</v>
      </c>
      <c r="M61" s="135">
        <f t="shared" si="5"/>
        <v>176989200.06999999</v>
      </c>
    </row>
    <row r="62" spans="1:13" s="1" customFormat="1" x14ac:dyDescent="0.2">
      <c r="A62" s="20">
        <v>47</v>
      </c>
      <c r="B62" s="13" t="s">
        <v>110</v>
      </c>
      <c r="C62" s="10" t="s">
        <v>1</v>
      </c>
      <c r="D62" s="29">
        <f>'Свод 2025 БП'!D58</f>
        <v>77555937</v>
      </c>
      <c r="E62" s="29">
        <f>'Свод 2025 БП'!E58</f>
        <v>17127483</v>
      </c>
      <c r="F62" s="29">
        <f>'Свод 2025 БП'!F58</f>
        <v>199257357</v>
      </c>
      <c r="G62" s="29"/>
      <c r="H62" s="29">
        <f>'Свод 2025 БП'!O58</f>
        <v>0</v>
      </c>
      <c r="I62" s="29">
        <f>'Свод 2025 БП'!P58</f>
        <v>0</v>
      </c>
      <c r="J62" s="29">
        <f>'Свод 2025 БП'!Q58</f>
        <v>0</v>
      </c>
      <c r="K62" s="29">
        <f t="shared" si="4"/>
        <v>293940777</v>
      </c>
      <c r="L62" s="135">
        <v>17575565.25</v>
      </c>
      <c r="M62" s="135">
        <f t="shared" si="5"/>
        <v>311516342.25</v>
      </c>
    </row>
    <row r="63" spans="1:13" s="1" customFormat="1" x14ac:dyDescent="0.2">
      <c r="A63" s="20">
        <v>48</v>
      </c>
      <c r="B63" s="21" t="s">
        <v>111</v>
      </c>
      <c r="C63" s="10" t="s">
        <v>221</v>
      </c>
      <c r="D63" s="29">
        <f>'Свод 2025 БП'!D59</f>
        <v>109077578</v>
      </c>
      <c r="E63" s="29">
        <f>'Свод 2025 БП'!E59</f>
        <v>25719708</v>
      </c>
      <c r="F63" s="29">
        <f>'Свод 2025 БП'!F59</f>
        <v>293366044.80000001</v>
      </c>
      <c r="G63" s="29"/>
      <c r="H63" s="29">
        <f>'Свод 2025 БП'!O59</f>
        <v>0</v>
      </c>
      <c r="I63" s="29">
        <f>'Свод 2025 БП'!P59</f>
        <v>0</v>
      </c>
      <c r="J63" s="29">
        <f>'Свод 2025 БП'!Q59</f>
        <v>0</v>
      </c>
      <c r="K63" s="29">
        <f t="shared" si="4"/>
        <v>428163330.80000001</v>
      </c>
      <c r="L63" s="135">
        <v>20687359.009999998</v>
      </c>
      <c r="M63" s="135">
        <f t="shared" si="5"/>
        <v>448850689.81</v>
      </c>
    </row>
    <row r="64" spans="1:13" s="1" customFormat="1" x14ac:dyDescent="0.2">
      <c r="A64" s="20">
        <v>49</v>
      </c>
      <c r="B64" s="21" t="s">
        <v>112</v>
      </c>
      <c r="C64" s="10" t="s">
        <v>25</v>
      </c>
      <c r="D64" s="29">
        <f>'Свод 2025 БП'!D60</f>
        <v>725842291</v>
      </c>
      <c r="E64" s="29">
        <f>'Свод 2025 БП'!E60</f>
        <v>105958130</v>
      </c>
      <c r="F64" s="29">
        <f>'Свод 2025 БП'!F60</f>
        <v>932691601.38</v>
      </c>
      <c r="G64" s="29"/>
      <c r="H64" s="29">
        <f>'Свод 2025 БП'!O60</f>
        <v>0</v>
      </c>
      <c r="I64" s="29">
        <f>'Свод 2025 БП'!P60</f>
        <v>0</v>
      </c>
      <c r="J64" s="29">
        <f>'Свод 2025 БП'!Q60</f>
        <v>0</v>
      </c>
      <c r="K64" s="29">
        <f t="shared" si="4"/>
        <v>1764492022.3800001</v>
      </c>
      <c r="L64" s="135">
        <v>74039915.979999989</v>
      </c>
      <c r="M64" s="135">
        <f t="shared" si="5"/>
        <v>1838531938.3600001</v>
      </c>
    </row>
    <row r="65" spans="1:13" s="1" customFormat="1" x14ac:dyDescent="0.2">
      <c r="A65" s="20">
        <v>50</v>
      </c>
      <c r="B65" s="21" t="s">
        <v>160</v>
      </c>
      <c r="C65" s="10" t="s">
        <v>53</v>
      </c>
      <c r="D65" s="29">
        <f>'Свод 2025 БП'!D61</f>
        <v>79500799</v>
      </c>
      <c r="E65" s="29">
        <f>'Свод 2025 БП'!E61</f>
        <v>19325166</v>
      </c>
      <c r="F65" s="29">
        <f>'Свод 2025 БП'!F61</f>
        <v>217070777.11000001</v>
      </c>
      <c r="G65" s="29"/>
      <c r="H65" s="29">
        <f>'Свод 2025 БП'!O61</f>
        <v>0</v>
      </c>
      <c r="I65" s="29">
        <f>'Свод 2025 БП'!P61</f>
        <v>0</v>
      </c>
      <c r="J65" s="29">
        <f>'Свод 2025 БП'!Q61</f>
        <v>0</v>
      </c>
      <c r="K65" s="29">
        <f>D65+E65+F65+H65+I65+J65</f>
        <v>315896742.11000001</v>
      </c>
      <c r="L65" s="135">
        <v>22326991.120000001</v>
      </c>
      <c r="M65" s="135">
        <f t="shared" si="5"/>
        <v>338223733.23000002</v>
      </c>
    </row>
    <row r="66" spans="1:13" s="1" customFormat="1" x14ac:dyDescent="0.2">
      <c r="A66" s="20">
        <v>51</v>
      </c>
      <c r="B66" s="21" t="s">
        <v>113</v>
      </c>
      <c r="C66" s="10" t="s">
        <v>222</v>
      </c>
      <c r="D66" s="29">
        <f>'Свод 2025 БП'!D62</f>
        <v>64776912</v>
      </c>
      <c r="E66" s="29">
        <f>'Свод 2025 БП'!E62</f>
        <v>15722357</v>
      </c>
      <c r="F66" s="29">
        <f>'Свод 2025 БП'!F62</f>
        <v>179181813</v>
      </c>
      <c r="G66" s="29"/>
      <c r="H66" s="29">
        <f>'Свод 2025 БП'!O62</f>
        <v>0</v>
      </c>
      <c r="I66" s="29">
        <f>'Свод 2025 БП'!P62</f>
        <v>0</v>
      </c>
      <c r="J66" s="29">
        <f>'Свод 2025 БП'!Q62</f>
        <v>0</v>
      </c>
      <c r="K66" s="29">
        <f t="shared" si="4"/>
        <v>259681082</v>
      </c>
      <c r="L66" s="135">
        <v>15960836.249999989</v>
      </c>
      <c r="M66" s="135">
        <f t="shared" si="5"/>
        <v>275641918.25</v>
      </c>
    </row>
    <row r="67" spans="1:13" s="1" customFormat="1" x14ac:dyDescent="0.2">
      <c r="A67" s="20">
        <v>52</v>
      </c>
      <c r="B67" s="13" t="s">
        <v>162</v>
      </c>
      <c r="C67" s="10" t="s">
        <v>223</v>
      </c>
      <c r="D67" s="29">
        <f>'Свод 2025 БП'!D63</f>
        <v>66249321</v>
      </c>
      <c r="E67" s="29">
        <f>'Свод 2025 БП'!E63</f>
        <v>14849114</v>
      </c>
      <c r="F67" s="29">
        <f>'Свод 2025 БП'!F63</f>
        <v>183954825</v>
      </c>
      <c r="G67" s="29"/>
      <c r="H67" s="29">
        <f>'Свод 2025 БП'!O63</f>
        <v>0</v>
      </c>
      <c r="I67" s="29">
        <f>'Свод 2025 БП'!P63</f>
        <v>0</v>
      </c>
      <c r="J67" s="29">
        <f>'Свод 2025 БП'!Q63</f>
        <v>4337031.42</v>
      </c>
      <c r="K67" s="29">
        <f>D67+E67+F67+H67+I67+J67</f>
        <v>269390291.42000002</v>
      </c>
      <c r="L67" s="135">
        <v>18246319.019999996</v>
      </c>
      <c r="M67" s="135">
        <f t="shared" si="5"/>
        <v>287636610.44</v>
      </c>
    </row>
    <row r="68" spans="1:13" s="1" customFormat="1" x14ac:dyDescent="0.2">
      <c r="A68" s="20">
        <v>53</v>
      </c>
      <c r="B68" s="21" t="s">
        <v>226</v>
      </c>
      <c r="C68" s="10" t="s">
        <v>225</v>
      </c>
      <c r="D68" s="29">
        <f>'Свод 2025 БП'!D64</f>
        <v>403904089</v>
      </c>
      <c r="E68" s="29">
        <f>'Свод 2025 БП'!E64</f>
        <v>0</v>
      </c>
      <c r="F68" s="29">
        <f>'Свод 2025 БП'!F64</f>
        <v>204104</v>
      </c>
      <c r="G68" s="29"/>
      <c r="H68" s="29">
        <f>'Свод 2025 БП'!O64</f>
        <v>0</v>
      </c>
      <c r="I68" s="29">
        <f>'Свод 2025 БП'!P64</f>
        <v>0</v>
      </c>
      <c r="J68" s="29">
        <f>'Свод 2025 БП'!Q64</f>
        <v>0</v>
      </c>
      <c r="K68" s="29">
        <f t="shared" si="4"/>
        <v>404108193</v>
      </c>
      <c r="L68" s="135">
        <v>0</v>
      </c>
      <c r="M68" s="135">
        <f t="shared" si="5"/>
        <v>404108193</v>
      </c>
    </row>
    <row r="69" spans="1:13" s="1" customFormat="1" x14ac:dyDescent="0.2">
      <c r="A69" s="20">
        <v>54</v>
      </c>
      <c r="B69" s="21" t="s">
        <v>236</v>
      </c>
      <c r="C69" s="10" t="s">
        <v>237</v>
      </c>
      <c r="D69" s="29">
        <f>'Свод 2025 БП'!D65</f>
        <v>0</v>
      </c>
      <c r="E69" s="29">
        <f>'Свод 2025 БП'!E65</f>
        <v>0</v>
      </c>
      <c r="F69" s="29">
        <f>'Свод 2025 БП'!F65</f>
        <v>0</v>
      </c>
      <c r="G69" s="29"/>
      <c r="H69" s="29">
        <f>'Свод 2025 БП'!O65</f>
        <v>0</v>
      </c>
      <c r="I69" s="29">
        <f>'Свод 2025 БП'!P65</f>
        <v>0</v>
      </c>
      <c r="J69" s="29">
        <f>'Свод 2025 БП'!Q65</f>
        <v>10658070</v>
      </c>
      <c r="K69" s="29">
        <f t="shared" si="4"/>
        <v>10658070</v>
      </c>
      <c r="L69" s="135">
        <v>0</v>
      </c>
      <c r="M69" s="135">
        <f t="shared" si="5"/>
        <v>10658070</v>
      </c>
    </row>
    <row r="70" spans="1:13" s="1" customFormat="1" x14ac:dyDescent="0.2">
      <c r="A70" s="20">
        <v>55</v>
      </c>
      <c r="B70" s="21" t="s">
        <v>114</v>
      </c>
      <c r="C70" s="10" t="s">
        <v>52</v>
      </c>
      <c r="D70" s="29">
        <f>'Свод 2025 БП'!D66</f>
        <v>0</v>
      </c>
      <c r="E70" s="29">
        <f>'Свод 2025 БП'!E66</f>
        <v>29818100</v>
      </c>
      <c r="F70" s="29">
        <f>'Свод 2025 БП'!F66</f>
        <v>218996891.05000001</v>
      </c>
      <c r="G70" s="29"/>
      <c r="H70" s="29">
        <f>'Свод 2025 БП'!O66</f>
        <v>0</v>
      </c>
      <c r="I70" s="29">
        <f>'Свод 2025 БП'!P66</f>
        <v>0</v>
      </c>
      <c r="J70" s="29">
        <f>'Свод 2025 БП'!Q66</f>
        <v>8466263.4000000004</v>
      </c>
      <c r="K70" s="29">
        <f t="shared" si="4"/>
        <v>257281254.45000002</v>
      </c>
      <c r="L70" s="135">
        <v>0</v>
      </c>
      <c r="M70" s="135">
        <f t="shared" si="5"/>
        <v>257281254.45000002</v>
      </c>
    </row>
    <row r="71" spans="1:13" s="1" customFormat="1" x14ac:dyDescent="0.2">
      <c r="A71" s="20">
        <v>56</v>
      </c>
      <c r="B71" s="13" t="s">
        <v>115</v>
      </c>
      <c r="C71" s="10" t="s">
        <v>238</v>
      </c>
      <c r="D71" s="29">
        <f>'Свод 2025 БП'!D67</f>
        <v>0</v>
      </c>
      <c r="E71" s="29">
        <f>'Свод 2025 БП'!E67</f>
        <v>24162685</v>
      </c>
      <c r="F71" s="29">
        <f>'Свод 2025 БП'!F67</f>
        <v>172246788.53999999</v>
      </c>
      <c r="G71" s="29"/>
      <c r="H71" s="29">
        <f>'Свод 2025 БП'!O67</f>
        <v>0</v>
      </c>
      <c r="I71" s="29">
        <f>'Свод 2025 БП'!P67</f>
        <v>0</v>
      </c>
      <c r="J71" s="29">
        <f>'Свод 2025 БП'!Q67</f>
        <v>8759063.3999999985</v>
      </c>
      <c r="K71" s="29">
        <f t="shared" si="4"/>
        <v>205168536.94</v>
      </c>
      <c r="L71" s="135">
        <v>0</v>
      </c>
      <c r="M71" s="135">
        <f t="shared" si="5"/>
        <v>205168536.94</v>
      </c>
    </row>
    <row r="72" spans="1:13" s="1" customFormat="1" x14ac:dyDescent="0.2">
      <c r="A72" s="20">
        <v>57</v>
      </c>
      <c r="B72" s="12" t="s">
        <v>116</v>
      </c>
      <c r="C72" s="10" t="s">
        <v>117</v>
      </c>
      <c r="D72" s="29">
        <f>'Свод 2025 БП'!D68</f>
        <v>0</v>
      </c>
      <c r="E72" s="29">
        <f>'Свод 2025 БП'!E68</f>
        <v>31620248</v>
      </c>
      <c r="F72" s="29">
        <f>'Свод 2025 БП'!F68</f>
        <v>296973505.55000001</v>
      </c>
      <c r="G72" s="29"/>
      <c r="H72" s="29">
        <f>'Свод 2025 БП'!O68</f>
        <v>0</v>
      </c>
      <c r="I72" s="29">
        <f>'Свод 2025 БП'!P68</f>
        <v>0</v>
      </c>
      <c r="J72" s="29">
        <f>'Свод 2025 БП'!Q68</f>
        <v>0</v>
      </c>
      <c r="K72" s="29">
        <f t="shared" si="4"/>
        <v>328593753.55000001</v>
      </c>
      <c r="L72" s="135">
        <v>0</v>
      </c>
      <c r="M72" s="135">
        <f t="shared" si="5"/>
        <v>328593753.55000001</v>
      </c>
    </row>
    <row r="73" spans="1:13" s="1" customFormat="1" ht="12.75" customHeight="1" x14ac:dyDescent="0.2">
      <c r="A73" s="20">
        <v>58</v>
      </c>
      <c r="B73" s="13" t="s">
        <v>118</v>
      </c>
      <c r="C73" s="10" t="s">
        <v>239</v>
      </c>
      <c r="D73" s="29">
        <f>'Свод 2025 БП'!D69</f>
        <v>0</v>
      </c>
      <c r="E73" s="29">
        <f>'Свод 2025 БП'!E69</f>
        <v>46701918</v>
      </c>
      <c r="F73" s="29">
        <f>'Свод 2025 БП'!F69</f>
        <v>337356776</v>
      </c>
      <c r="G73" s="29"/>
      <c r="H73" s="29">
        <f>'Свод 2025 БП'!O69</f>
        <v>0</v>
      </c>
      <c r="I73" s="29">
        <f>'Свод 2025 БП'!P69</f>
        <v>0</v>
      </c>
      <c r="J73" s="29">
        <f>'Свод 2025 БП'!Q69</f>
        <v>9669270.1999999993</v>
      </c>
      <c r="K73" s="29">
        <f t="shared" si="4"/>
        <v>393727964.19999999</v>
      </c>
      <c r="L73" s="135">
        <v>1689651.81</v>
      </c>
      <c r="M73" s="135">
        <f t="shared" si="5"/>
        <v>395417616.00999999</v>
      </c>
    </row>
    <row r="74" spans="1:13" s="1" customFormat="1" ht="12.75" customHeight="1" x14ac:dyDescent="0.2">
      <c r="A74" s="20">
        <v>59</v>
      </c>
      <c r="B74" s="21" t="s">
        <v>119</v>
      </c>
      <c r="C74" s="10" t="s">
        <v>331</v>
      </c>
      <c r="D74" s="29">
        <f>'Свод 2025 БП'!D70</f>
        <v>0</v>
      </c>
      <c r="E74" s="29">
        <f>'Свод 2025 БП'!E70</f>
        <v>28162637</v>
      </c>
      <c r="F74" s="29">
        <f>'Свод 2025 БП'!F70</f>
        <v>221342669</v>
      </c>
      <c r="G74" s="29"/>
      <c r="H74" s="29">
        <f>'Свод 2025 БП'!O70</f>
        <v>0</v>
      </c>
      <c r="I74" s="29">
        <f>'Свод 2025 БП'!P70</f>
        <v>0</v>
      </c>
      <c r="J74" s="29">
        <f>'Свод 2025 БП'!Q70</f>
        <v>14208845.84</v>
      </c>
      <c r="K74" s="29">
        <f t="shared" si="4"/>
        <v>263714151.84</v>
      </c>
      <c r="L74" s="135">
        <v>0</v>
      </c>
      <c r="M74" s="135">
        <f t="shared" si="5"/>
        <v>263714151.84</v>
      </c>
    </row>
    <row r="75" spans="1:13" s="1" customFormat="1" ht="24" x14ac:dyDescent="0.2">
      <c r="A75" s="20">
        <v>60</v>
      </c>
      <c r="B75" s="12" t="s">
        <v>120</v>
      </c>
      <c r="C75" s="10" t="s">
        <v>240</v>
      </c>
      <c r="D75" s="29">
        <f>'Свод 2025 БП'!D71</f>
        <v>0</v>
      </c>
      <c r="E75" s="29">
        <f>'Свод 2025 БП'!E71</f>
        <v>0</v>
      </c>
      <c r="F75" s="29">
        <f>'Свод 2025 БП'!F71</f>
        <v>110416792.05970149</v>
      </c>
      <c r="G75" s="29"/>
      <c r="H75" s="29">
        <f>'Свод 2025 БП'!O71</f>
        <v>0</v>
      </c>
      <c r="I75" s="29">
        <f>'Свод 2025 БП'!P71</f>
        <v>0</v>
      </c>
      <c r="J75" s="29">
        <f>'Свод 2025 БП'!Q71</f>
        <v>0</v>
      </c>
      <c r="K75" s="29">
        <f t="shared" si="4"/>
        <v>110416792.05970149</v>
      </c>
      <c r="L75" s="135">
        <v>0</v>
      </c>
      <c r="M75" s="135">
        <f t="shared" si="5"/>
        <v>110416792.05970149</v>
      </c>
    </row>
    <row r="76" spans="1:13" s="1" customFormat="1" ht="24" x14ac:dyDescent="0.2">
      <c r="A76" s="20">
        <v>61</v>
      </c>
      <c r="B76" s="12" t="s">
        <v>121</v>
      </c>
      <c r="C76" s="10" t="s">
        <v>241</v>
      </c>
      <c r="D76" s="29">
        <f>'Свод 2025 БП'!D72</f>
        <v>0</v>
      </c>
      <c r="E76" s="29">
        <f>'Свод 2025 БП'!E72</f>
        <v>0</v>
      </c>
      <c r="F76" s="29">
        <f>'Свод 2025 БП'!F72</f>
        <v>117073432</v>
      </c>
      <c r="G76" s="29"/>
      <c r="H76" s="29">
        <f>'Свод 2025 БП'!O72</f>
        <v>0</v>
      </c>
      <c r="I76" s="29">
        <f>'Свод 2025 БП'!P72</f>
        <v>0</v>
      </c>
      <c r="J76" s="29">
        <f>'Свод 2025 БП'!Q72</f>
        <v>0</v>
      </c>
      <c r="K76" s="29">
        <f t="shared" si="4"/>
        <v>117073432</v>
      </c>
      <c r="L76" s="135">
        <v>0</v>
      </c>
      <c r="M76" s="135">
        <f t="shared" si="5"/>
        <v>117073432</v>
      </c>
    </row>
    <row r="77" spans="1:13" s="1" customFormat="1" x14ac:dyDescent="0.2">
      <c r="A77" s="20">
        <v>62</v>
      </c>
      <c r="B77" s="13" t="s">
        <v>122</v>
      </c>
      <c r="C77" s="10" t="s">
        <v>242</v>
      </c>
      <c r="D77" s="29">
        <f>'Свод 2025 БП'!D73</f>
        <v>0</v>
      </c>
      <c r="E77" s="29">
        <f>'Свод 2025 БП'!E73</f>
        <v>60603611</v>
      </c>
      <c r="F77" s="29">
        <f>'Свод 2025 БП'!F73</f>
        <v>504050994</v>
      </c>
      <c r="G77" s="29"/>
      <c r="H77" s="29">
        <f>'Свод 2025 БП'!O73</f>
        <v>0</v>
      </c>
      <c r="I77" s="29">
        <f>'Свод 2025 БП'!P73</f>
        <v>0</v>
      </c>
      <c r="J77" s="29">
        <f>'Свод 2025 БП'!Q73</f>
        <v>1500681.26</v>
      </c>
      <c r="K77" s="29">
        <f t="shared" si="4"/>
        <v>566155286.25999999</v>
      </c>
      <c r="L77" s="135">
        <v>4502467.76</v>
      </c>
      <c r="M77" s="135">
        <f t="shared" si="5"/>
        <v>570657754.01999998</v>
      </c>
    </row>
    <row r="78" spans="1:13" s="1" customFormat="1" x14ac:dyDescent="0.2">
      <c r="A78" s="20">
        <v>63</v>
      </c>
      <c r="B78" s="13" t="s">
        <v>123</v>
      </c>
      <c r="C78" s="10" t="s">
        <v>51</v>
      </c>
      <c r="D78" s="29">
        <f>'Свод 2025 БП'!D74</f>
        <v>0</v>
      </c>
      <c r="E78" s="29">
        <f>'Свод 2025 БП'!E74</f>
        <v>33464238</v>
      </c>
      <c r="F78" s="29">
        <f>'Свод 2025 БП'!F74</f>
        <v>320996121</v>
      </c>
      <c r="G78" s="29"/>
      <c r="H78" s="29">
        <f>'Свод 2025 БП'!O74</f>
        <v>0</v>
      </c>
      <c r="I78" s="29">
        <f>'Свод 2025 БП'!P74</f>
        <v>0</v>
      </c>
      <c r="J78" s="29">
        <f>'Свод 2025 БП'!Q74</f>
        <v>12391460.800000001</v>
      </c>
      <c r="K78" s="29">
        <f t="shared" ref="K78:K108" si="6">D78+E78+F78+H78+I78+J78</f>
        <v>366851819.80000001</v>
      </c>
      <c r="L78" s="135">
        <v>3982893.9000000004</v>
      </c>
      <c r="M78" s="135">
        <f t="shared" si="5"/>
        <v>370834713.69999999</v>
      </c>
    </row>
    <row r="79" spans="1:13" s="1" customFormat="1" x14ac:dyDescent="0.2">
      <c r="A79" s="20">
        <v>64</v>
      </c>
      <c r="B79" s="13" t="s">
        <v>124</v>
      </c>
      <c r="C79" s="10" t="s">
        <v>243</v>
      </c>
      <c r="D79" s="29">
        <f>'Свод 2025 БП'!D75</f>
        <v>0</v>
      </c>
      <c r="E79" s="29">
        <f>'Свод 2025 БП'!E75</f>
        <v>84747597</v>
      </c>
      <c r="F79" s="29">
        <f>'Свод 2025 БП'!F75</f>
        <v>659640001</v>
      </c>
      <c r="G79" s="29"/>
      <c r="H79" s="29">
        <f>'Свод 2025 БП'!O75</f>
        <v>0</v>
      </c>
      <c r="I79" s="29">
        <f>'Свод 2025 БП'!P75</f>
        <v>0</v>
      </c>
      <c r="J79" s="29">
        <f>'Свод 2025 БП'!Q75</f>
        <v>7071924.040000001</v>
      </c>
      <c r="K79" s="29">
        <f t="shared" si="6"/>
        <v>751459522.03999996</v>
      </c>
      <c r="L79" s="135">
        <v>2968418.64</v>
      </c>
      <c r="M79" s="135">
        <f t="shared" si="5"/>
        <v>754427940.67999995</v>
      </c>
    </row>
    <row r="80" spans="1:13" s="1" customFormat="1" x14ac:dyDescent="0.2">
      <c r="A80" s="20">
        <v>65</v>
      </c>
      <c r="B80" s="13" t="s">
        <v>125</v>
      </c>
      <c r="C80" s="10" t="s">
        <v>244</v>
      </c>
      <c r="D80" s="29">
        <f>'Свод 2025 БП'!D76</f>
        <v>0</v>
      </c>
      <c r="E80" s="29">
        <f>'Свод 2025 БП'!E76</f>
        <v>0</v>
      </c>
      <c r="F80" s="29">
        <f>'Свод 2025 БП'!F76</f>
        <v>51210379</v>
      </c>
      <c r="G80" s="29"/>
      <c r="H80" s="29">
        <f>'Свод 2025 БП'!O76</f>
        <v>0</v>
      </c>
      <c r="I80" s="29">
        <f>'Свод 2025 БП'!P76</f>
        <v>0</v>
      </c>
      <c r="J80" s="29">
        <f>'Свод 2025 БП'!Q76</f>
        <v>0</v>
      </c>
      <c r="K80" s="29">
        <f t="shared" si="6"/>
        <v>51210379</v>
      </c>
      <c r="L80" s="135">
        <v>0</v>
      </c>
      <c r="M80" s="135">
        <f t="shared" ref="M80:M111" si="7">K80+L80</f>
        <v>51210379</v>
      </c>
    </row>
    <row r="81" spans="1:13" s="1" customFormat="1" x14ac:dyDescent="0.2">
      <c r="A81" s="20">
        <v>66</v>
      </c>
      <c r="B81" s="12" t="s">
        <v>126</v>
      </c>
      <c r="C81" s="10" t="s">
        <v>245</v>
      </c>
      <c r="D81" s="29">
        <f>'Свод 2025 БП'!D77</f>
        <v>0</v>
      </c>
      <c r="E81" s="29">
        <f>'Свод 2025 БП'!E77</f>
        <v>0</v>
      </c>
      <c r="F81" s="29">
        <f>'Свод 2025 БП'!F77</f>
        <v>68867490</v>
      </c>
      <c r="G81" s="29"/>
      <c r="H81" s="29">
        <f>'Свод 2025 БП'!O77</f>
        <v>0</v>
      </c>
      <c r="I81" s="29">
        <f>'Свод 2025 БП'!P77</f>
        <v>0</v>
      </c>
      <c r="J81" s="29">
        <f>'Свод 2025 БП'!Q77</f>
        <v>0</v>
      </c>
      <c r="K81" s="29">
        <f t="shared" si="6"/>
        <v>68867490</v>
      </c>
      <c r="L81" s="135">
        <v>0</v>
      </c>
      <c r="M81" s="135">
        <f t="shared" si="7"/>
        <v>68867490</v>
      </c>
    </row>
    <row r="82" spans="1:13" s="1" customFormat="1" x14ac:dyDescent="0.2">
      <c r="A82" s="20">
        <v>67</v>
      </c>
      <c r="B82" s="13" t="s">
        <v>127</v>
      </c>
      <c r="C82" s="10" t="s">
        <v>246</v>
      </c>
      <c r="D82" s="29">
        <f>'Свод 2025 БП'!D78</f>
        <v>0</v>
      </c>
      <c r="E82" s="29">
        <f>'Свод 2025 БП'!E78</f>
        <v>0</v>
      </c>
      <c r="F82" s="29">
        <f>'Свод 2025 БП'!F78</f>
        <v>59186653</v>
      </c>
      <c r="G82" s="29"/>
      <c r="H82" s="29">
        <f>'Свод 2025 БП'!O78</f>
        <v>0</v>
      </c>
      <c r="I82" s="29">
        <f>'Свод 2025 БП'!P78</f>
        <v>0</v>
      </c>
      <c r="J82" s="29">
        <f>'Свод 2025 БП'!Q78</f>
        <v>0</v>
      </c>
      <c r="K82" s="29">
        <f t="shared" si="6"/>
        <v>59186653</v>
      </c>
      <c r="L82" s="135">
        <v>0</v>
      </c>
      <c r="M82" s="135">
        <f t="shared" si="7"/>
        <v>59186653</v>
      </c>
    </row>
    <row r="83" spans="1:13" s="1" customFormat="1" x14ac:dyDescent="0.2">
      <c r="A83" s="20">
        <v>68</v>
      </c>
      <c r="B83" s="13" t="s">
        <v>128</v>
      </c>
      <c r="C83" s="10" t="s">
        <v>247</v>
      </c>
      <c r="D83" s="29">
        <f>'Свод 2025 БП'!D79</f>
        <v>0</v>
      </c>
      <c r="E83" s="29">
        <f>'Свод 2025 БП'!E79</f>
        <v>0</v>
      </c>
      <c r="F83" s="29">
        <f>'Свод 2025 БП'!F79</f>
        <v>65921529</v>
      </c>
      <c r="G83" s="29"/>
      <c r="H83" s="29">
        <f>'Свод 2025 БП'!O79</f>
        <v>0</v>
      </c>
      <c r="I83" s="29">
        <f>'Свод 2025 БП'!P79</f>
        <v>0</v>
      </c>
      <c r="J83" s="29">
        <f>'Свод 2025 БП'!Q79</f>
        <v>0</v>
      </c>
      <c r="K83" s="29">
        <f t="shared" si="6"/>
        <v>65921529</v>
      </c>
      <c r="L83" s="135">
        <v>0</v>
      </c>
      <c r="M83" s="135">
        <f t="shared" si="7"/>
        <v>65921529</v>
      </c>
    </row>
    <row r="84" spans="1:13" s="1" customFormat="1" x14ac:dyDescent="0.2">
      <c r="A84" s="20">
        <v>69</v>
      </c>
      <c r="B84" s="12" t="s">
        <v>129</v>
      </c>
      <c r="C84" s="10" t="s">
        <v>248</v>
      </c>
      <c r="D84" s="29">
        <f>'Свод 2025 БП'!D80</f>
        <v>0</v>
      </c>
      <c r="E84" s="29">
        <f>'Свод 2025 БП'!E80</f>
        <v>0</v>
      </c>
      <c r="F84" s="29">
        <f>'Свод 2025 БП'!F80</f>
        <v>84006673</v>
      </c>
      <c r="G84" s="29"/>
      <c r="H84" s="29">
        <f>'Свод 2025 БП'!O80</f>
        <v>0</v>
      </c>
      <c r="I84" s="29">
        <f>'Свод 2025 БП'!P80</f>
        <v>0</v>
      </c>
      <c r="J84" s="29">
        <f>'Свод 2025 БП'!Q80</f>
        <v>0</v>
      </c>
      <c r="K84" s="29">
        <f t="shared" si="6"/>
        <v>84006673</v>
      </c>
      <c r="L84" s="135">
        <v>0</v>
      </c>
      <c r="M84" s="135">
        <f t="shared" si="7"/>
        <v>84006673</v>
      </c>
    </row>
    <row r="85" spans="1:13" s="1" customFormat="1" x14ac:dyDescent="0.2">
      <c r="A85" s="20">
        <v>70</v>
      </c>
      <c r="B85" s="12" t="s">
        <v>130</v>
      </c>
      <c r="C85" s="10" t="s">
        <v>249</v>
      </c>
      <c r="D85" s="29">
        <f>'Свод 2025 БП'!D81</f>
        <v>0</v>
      </c>
      <c r="E85" s="29">
        <f>'Свод 2025 БП'!E81</f>
        <v>0</v>
      </c>
      <c r="F85" s="29">
        <f>'Свод 2025 БП'!F81</f>
        <v>58450989</v>
      </c>
      <c r="G85" s="29"/>
      <c r="H85" s="29">
        <f>'Свод 2025 БП'!O81</f>
        <v>0</v>
      </c>
      <c r="I85" s="29">
        <f>'Свод 2025 БП'!P81</f>
        <v>0</v>
      </c>
      <c r="J85" s="29">
        <f>'Свод 2025 БП'!Q81</f>
        <v>0</v>
      </c>
      <c r="K85" s="29">
        <f t="shared" si="6"/>
        <v>58450989</v>
      </c>
      <c r="L85" s="135">
        <v>0</v>
      </c>
      <c r="M85" s="135">
        <f t="shared" si="7"/>
        <v>58450989</v>
      </c>
    </row>
    <row r="86" spans="1:13" s="1" customFormat="1" x14ac:dyDescent="0.2">
      <c r="A86" s="20">
        <v>71</v>
      </c>
      <c r="B86" s="12" t="s">
        <v>131</v>
      </c>
      <c r="C86" s="10" t="s">
        <v>250</v>
      </c>
      <c r="D86" s="29">
        <f>'Свод 2025 БП'!D82</f>
        <v>0</v>
      </c>
      <c r="E86" s="29">
        <f>'Свод 2025 БП'!E82</f>
        <v>0</v>
      </c>
      <c r="F86" s="29">
        <f>'Свод 2025 БП'!F82</f>
        <v>50998035</v>
      </c>
      <c r="G86" s="29"/>
      <c r="H86" s="29">
        <f>'Свод 2025 БП'!O82</f>
        <v>0</v>
      </c>
      <c r="I86" s="29">
        <f>'Свод 2025 БП'!P82</f>
        <v>0</v>
      </c>
      <c r="J86" s="29">
        <f>'Свод 2025 БП'!Q82</f>
        <v>0</v>
      </c>
      <c r="K86" s="29">
        <f t="shared" si="6"/>
        <v>50998035</v>
      </c>
      <c r="L86" s="135">
        <v>0</v>
      </c>
      <c r="M86" s="135">
        <f t="shared" si="7"/>
        <v>50998035</v>
      </c>
    </row>
    <row r="87" spans="1:13" s="1" customFormat="1" x14ac:dyDescent="0.2">
      <c r="A87" s="20">
        <v>72</v>
      </c>
      <c r="B87" s="21" t="s">
        <v>132</v>
      </c>
      <c r="C87" s="10" t="s">
        <v>133</v>
      </c>
      <c r="D87" s="29">
        <f>'Свод 2025 БП'!D83</f>
        <v>436314601</v>
      </c>
      <c r="E87" s="29">
        <f>'Свод 2025 БП'!E83</f>
        <v>70646104</v>
      </c>
      <c r="F87" s="29">
        <f>'Свод 2025 БП'!F83</f>
        <v>604974844.61000001</v>
      </c>
      <c r="G87" s="29"/>
      <c r="H87" s="29">
        <f>'Свод 2025 БП'!O83</f>
        <v>0</v>
      </c>
      <c r="I87" s="29">
        <f>'Свод 2025 БП'!P83</f>
        <v>0</v>
      </c>
      <c r="J87" s="29">
        <f>'Свод 2025 БП'!Q83</f>
        <v>9272398</v>
      </c>
      <c r="K87" s="29">
        <f t="shared" si="6"/>
        <v>1121207947.6100001</v>
      </c>
      <c r="L87" s="135">
        <v>16950599.780000001</v>
      </c>
      <c r="M87" s="135">
        <f t="shared" si="7"/>
        <v>1138158547.3900001</v>
      </c>
    </row>
    <row r="88" spans="1:13" s="1" customFormat="1" x14ac:dyDescent="0.2">
      <c r="A88" s="20">
        <v>73</v>
      </c>
      <c r="B88" s="12" t="s">
        <v>134</v>
      </c>
      <c r="C88" s="10" t="s">
        <v>251</v>
      </c>
      <c r="D88" s="29">
        <f>'Свод 2025 БП'!D84</f>
        <v>136905263</v>
      </c>
      <c r="E88" s="29">
        <f>'Свод 2025 БП'!E84</f>
        <v>116900300</v>
      </c>
      <c r="F88" s="29">
        <f>'Свод 2025 БП'!F84</f>
        <v>968269592.99000001</v>
      </c>
      <c r="G88" s="29"/>
      <c r="H88" s="29">
        <f>'Свод 2025 БП'!O84</f>
        <v>0</v>
      </c>
      <c r="I88" s="29">
        <f>'Свод 2025 БП'!P84</f>
        <v>0</v>
      </c>
      <c r="J88" s="29">
        <f>'Свод 2025 БП'!Q84</f>
        <v>79105898.589000002</v>
      </c>
      <c r="K88" s="29">
        <f t="shared" si="6"/>
        <v>1301181054.579</v>
      </c>
      <c r="L88" s="135">
        <v>37956380.529999986</v>
      </c>
      <c r="M88" s="135">
        <f t="shared" si="7"/>
        <v>1339137435.109</v>
      </c>
    </row>
    <row r="89" spans="1:13" s="1" customFormat="1" x14ac:dyDescent="0.2">
      <c r="A89" s="20">
        <v>74</v>
      </c>
      <c r="B89" s="21" t="s">
        <v>135</v>
      </c>
      <c r="C89" s="10" t="s">
        <v>35</v>
      </c>
      <c r="D89" s="29">
        <f>'Свод 2025 БП'!D85</f>
        <v>1146526131</v>
      </c>
      <c r="E89" s="29">
        <f>'Свод 2025 БП'!E85</f>
        <v>91314851</v>
      </c>
      <c r="F89" s="29">
        <f>'Свод 2025 БП'!F85</f>
        <v>665086631</v>
      </c>
      <c r="G89" s="29"/>
      <c r="H89" s="29">
        <f>'Свод 2025 БП'!O85</f>
        <v>0</v>
      </c>
      <c r="I89" s="29">
        <f>'Свод 2025 БП'!P85</f>
        <v>0</v>
      </c>
      <c r="J89" s="29">
        <f>'Свод 2025 БП'!Q85</f>
        <v>70855719.460000008</v>
      </c>
      <c r="K89" s="29">
        <f t="shared" si="6"/>
        <v>1973783332.46</v>
      </c>
      <c r="L89" s="135">
        <v>14010690.930000002</v>
      </c>
      <c r="M89" s="135">
        <f t="shared" si="7"/>
        <v>1987794023.3900001</v>
      </c>
    </row>
    <row r="90" spans="1:13" s="1" customFormat="1" x14ac:dyDescent="0.2">
      <c r="A90" s="20">
        <v>75</v>
      </c>
      <c r="B90" s="12" t="s">
        <v>136</v>
      </c>
      <c r="C90" s="10" t="s">
        <v>436</v>
      </c>
      <c r="D90" s="29">
        <f>'Свод 2025 БП'!D86</f>
        <v>43005121</v>
      </c>
      <c r="E90" s="29">
        <f>'Свод 2025 БП'!E86</f>
        <v>38626520</v>
      </c>
      <c r="F90" s="29">
        <f>'Свод 2025 БП'!F86</f>
        <v>383182780</v>
      </c>
      <c r="G90" s="29"/>
      <c r="H90" s="29">
        <f>'Свод 2025 БП'!O86</f>
        <v>0</v>
      </c>
      <c r="I90" s="29">
        <f>'Свод 2025 БП'!P86</f>
        <v>0</v>
      </c>
      <c r="J90" s="29">
        <f>'Свод 2025 БП'!Q86</f>
        <v>4574337.58</v>
      </c>
      <c r="K90" s="29">
        <f t="shared" si="6"/>
        <v>469388758.57999998</v>
      </c>
      <c r="L90" s="135">
        <v>12957251.370000001</v>
      </c>
      <c r="M90" s="135">
        <f t="shared" si="7"/>
        <v>482346009.94999999</v>
      </c>
    </row>
    <row r="91" spans="1:13" s="1" customFormat="1" ht="13.5" customHeight="1" x14ac:dyDescent="0.2">
      <c r="A91" s="20">
        <v>76</v>
      </c>
      <c r="B91" s="12" t="s">
        <v>137</v>
      </c>
      <c r="C91" s="10" t="s">
        <v>36</v>
      </c>
      <c r="D91" s="29">
        <f>'Свод 2025 БП'!D87</f>
        <v>826110468</v>
      </c>
      <c r="E91" s="29">
        <f>'Свод 2025 БП'!E87</f>
        <v>152056212</v>
      </c>
      <c r="F91" s="29">
        <f>'Свод 2025 БП'!F87</f>
        <v>1053980257</v>
      </c>
      <c r="G91" s="29"/>
      <c r="H91" s="29">
        <f>'Свод 2025 БП'!O87</f>
        <v>0</v>
      </c>
      <c r="I91" s="29">
        <f>'Свод 2025 БП'!P87</f>
        <v>0</v>
      </c>
      <c r="J91" s="29">
        <f>'Свод 2025 БП'!Q87</f>
        <v>66594712.120000005</v>
      </c>
      <c r="K91" s="29">
        <f t="shared" si="6"/>
        <v>2098741649.1199999</v>
      </c>
      <c r="L91" s="135">
        <v>21260884.280000001</v>
      </c>
      <c r="M91" s="135">
        <f t="shared" si="7"/>
        <v>2120002533.3999999</v>
      </c>
    </row>
    <row r="92" spans="1:13" s="1" customFormat="1" ht="14.25" customHeight="1" x14ac:dyDescent="0.2">
      <c r="A92" s="20">
        <v>77</v>
      </c>
      <c r="B92" s="12" t="s">
        <v>138</v>
      </c>
      <c r="C92" s="10" t="s">
        <v>50</v>
      </c>
      <c r="D92" s="29">
        <f>'Свод 2025 БП'!D88</f>
        <v>655387024</v>
      </c>
      <c r="E92" s="29">
        <f>'Свод 2025 БП'!E88</f>
        <v>24267852</v>
      </c>
      <c r="F92" s="29">
        <f>'Свод 2025 БП'!F88</f>
        <v>224311998.28999999</v>
      </c>
      <c r="G92" s="29"/>
      <c r="H92" s="29">
        <f>'Свод 2025 БП'!O88</f>
        <v>0</v>
      </c>
      <c r="I92" s="29">
        <f>'Свод 2025 БП'!P88</f>
        <v>0</v>
      </c>
      <c r="J92" s="29">
        <f>'Свод 2025 БП'!Q88</f>
        <v>217453556.66</v>
      </c>
      <c r="K92" s="29">
        <f t="shared" si="6"/>
        <v>1121420430.95</v>
      </c>
      <c r="L92" s="135">
        <v>14383604.989999998</v>
      </c>
      <c r="M92" s="135">
        <f t="shared" si="7"/>
        <v>1135804035.9400001</v>
      </c>
    </row>
    <row r="93" spans="1:13" s="1" customFormat="1" x14ac:dyDescent="0.2">
      <c r="A93" s="20">
        <v>78</v>
      </c>
      <c r="B93" s="12" t="s">
        <v>139</v>
      </c>
      <c r="C93" s="10" t="s">
        <v>232</v>
      </c>
      <c r="D93" s="29">
        <f>'Свод 2025 БП'!D89</f>
        <v>1473688955</v>
      </c>
      <c r="E93" s="29">
        <f>'Свод 2025 БП'!E89</f>
        <v>82995998</v>
      </c>
      <c r="F93" s="29">
        <f>'Свод 2025 БП'!F89</f>
        <v>770535393</v>
      </c>
      <c r="G93" s="29"/>
      <c r="H93" s="29">
        <f>'Свод 2025 БП'!O89</f>
        <v>0</v>
      </c>
      <c r="I93" s="29">
        <f>'Свод 2025 БП'!P89</f>
        <v>9337190</v>
      </c>
      <c r="J93" s="29">
        <f>'Свод 2025 БП'!Q89</f>
        <v>133622549.79000001</v>
      </c>
      <c r="K93" s="29">
        <f t="shared" si="6"/>
        <v>2470180085.79</v>
      </c>
      <c r="L93" s="135">
        <v>19558519.490000002</v>
      </c>
      <c r="M93" s="135">
        <f t="shared" si="7"/>
        <v>2489738605.2799997</v>
      </c>
    </row>
    <row r="94" spans="1:13" s="1" customFormat="1" x14ac:dyDescent="0.2">
      <c r="A94" s="20">
        <v>79</v>
      </c>
      <c r="B94" s="12" t="s">
        <v>140</v>
      </c>
      <c r="C94" s="10" t="s">
        <v>313</v>
      </c>
      <c r="D94" s="29">
        <f>'Свод 2025 БП'!D90</f>
        <v>477208191</v>
      </c>
      <c r="E94" s="29">
        <f>'Свод 2025 БП'!E90</f>
        <v>12390869</v>
      </c>
      <c r="F94" s="29">
        <f>'Свод 2025 БП'!F90</f>
        <v>67836010</v>
      </c>
      <c r="G94" s="29"/>
      <c r="H94" s="29">
        <f>'Свод 2025 БП'!O90</f>
        <v>0</v>
      </c>
      <c r="I94" s="29">
        <f>'Свод 2025 БП'!P90</f>
        <v>0</v>
      </c>
      <c r="J94" s="29">
        <f>'Свод 2025 БП'!Q90</f>
        <v>0</v>
      </c>
      <c r="K94" s="29">
        <f t="shared" si="6"/>
        <v>557435070</v>
      </c>
      <c r="L94" s="135">
        <v>0</v>
      </c>
      <c r="M94" s="135">
        <f t="shared" si="7"/>
        <v>557435070</v>
      </c>
    </row>
    <row r="95" spans="1:13" s="1" customFormat="1" x14ac:dyDescent="0.2">
      <c r="A95" s="20">
        <v>80</v>
      </c>
      <c r="B95" s="13" t="s">
        <v>141</v>
      </c>
      <c r="C95" s="10" t="s">
        <v>262</v>
      </c>
      <c r="D95" s="29">
        <f>'Свод 2025 БП'!D91</f>
        <v>0</v>
      </c>
      <c r="E95" s="29">
        <f>'Свод 2025 БП'!E91</f>
        <v>0</v>
      </c>
      <c r="F95" s="29">
        <f>'Свод 2025 БП'!F91</f>
        <v>0</v>
      </c>
      <c r="G95" s="29"/>
      <c r="H95" s="29">
        <f>'Свод 2025 БП'!O91</f>
        <v>3202864562</v>
      </c>
      <c r="I95" s="29">
        <f>'Свод 2025 БП'!P91</f>
        <v>0</v>
      </c>
      <c r="J95" s="29">
        <f>'Свод 2025 БП'!Q91</f>
        <v>0</v>
      </c>
      <c r="K95" s="29">
        <f t="shared" si="6"/>
        <v>3202864562</v>
      </c>
      <c r="L95" s="135">
        <v>0</v>
      </c>
      <c r="M95" s="135">
        <f t="shared" si="7"/>
        <v>3202864562</v>
      </c>
    </row>
    <row r="96" spans="1:13" s="1" customFormat="1" ht="26.25" customHeight="1" x14ac:dyDescent="0.2">
      <c r="A96" s="265">
        <v>81</v>
      </c>
      <c r="B96" s="268" t="s">
        <v>142</v>
      </c>
      <c r="C96" s="16" t="s">
        <v>252</v>
      </c>
      <c r="D96" s="29">
        <f>'Свод 2025 БП'!D92</f>
        <v>190265036</v>
      </c>
      <c r="E96" s="29">
        <f>'Свод 2025 БП'!E92</f>
        <v>266845148</v>
      </c>
      <c r="F96" s="29">
        <f>'Свод 2025 БП'!F92</f>
        <v>82985537</v>
      </c>
      <c r="G96" s="29"/>
      <c r="H96" s="29">
        <f>'Свод 2025 БП'!O92</f>
        <v>0</v>
      </c>
      <c r="I96" s="29">
        <f>'Свод 2025 БП'!P92</f>
        <v>0</v>
      </c>
      <c r="J96" s="29">
        <f>'Свод 2025 БП'!Q92</f>
        <v>0</v>
      </c>
      <c r="K96" s="29">
        <f t="shared" si="6"/>
        <v>540095721</v>
      </c>
      <c r="L96" s="135">
        <v>0</v>
      </c>
      <c r="M96" s="135">
        <f t="shared" si="7"/>
        <v>540095721</v>
      </c>
    </row>
    <row r="97" spans="1:13" s="1" customFormat="1" ht="33" customHeight="1" x14ac:dyDescent="0.2">
      <c r="A97" s="266"/>
      <c r="B97" s="269"/>
      <c r="C97" s="10" t="s">
        <v>311</v>
      </c>
      <c r="D97" s="29">
        <f>'Свод 2025 БП'!D93</f>
        <v>0</v>
      </c>
      <c r="E97" s="29">
        <f>'Свод 2025 БП'!E93</f>
        <v>0</v>
      </c>
      <c r="F97" s="29">
        <f>'Свод 2025 БП'!F93</f>
        <v>37278588</v>
      </c>
      <c r="G97" s="29"/>
      <c r="H97" s="29">
        <f>'Свод 2025 БП'!O93</f>
        <v>0</v>
      </c>
      <c r="I97" s="29">
        <f>'Свод 2025 БП'!P93</f>
        <v>0</v>
      </c>
      <c r="J97" s="29">
        <f>'Свод 2025 БП'!Q93</f>
        <v>0</v>
      </c>
      <c r="K97" s="29">
        <f t="shared" si="6"/>
        <v>37278588</v>
      </c>
      <c r="L97" s="135">
        <v>0</v>
      </c>
      <c r="M97" s="135">
        <f t="shared" si="7"/>
        <v>37278588</v>
      </c>
    </row>
    <row r="98" spans="1:13" s="1" customFormat="1" ht="24.75" customHeight="1" x14ac:dyDescent="0.2">
      <c r="A98" s="266"/>
      <c r="B98" s="269"/>
      <c r="C98" s="10" t="s">
        <v>253</v>
      </c>
      <c r="D98" s="29">
        <f>'Свод 2025 БП'!D94</f>
        <v>0</v>
      </c>
      <c r="E98" s="29">
        <f>'Свод 2025 БП'!E94</f>
        <v>0</v>
      </c>
      <c r="F98" s="29">
        <f>'Свод 2025 БП'!F94</f>
        <v>11212060</v>
      </c>
      <c r="G98" s="29"/>
      <c r="H98" s="29">
        <f>'Свод 2025 БП'!O94</f>
        <v>0</v>
      </c>
      <c r="I98" s="29">
        <f>'Свод 2025 БП'!P94</f>
        <v>0</v>
      </c>
      <c r="J98" s="29">
        <f>'Свод 2025 БП'!Q94</f>
        <v>0</v>
      </c>
      <c r="K98" s="29">
        <f t="shared" si="6"/>
        <v>11212060</v>
      </c>
      <c r="L98" s="135">
        <v>0</v>
      </c>
      <c r="M98" s="135">
        <f t="shared" si="7"/>
        <v>11212060</v>
      </c>
    </row>
    <row r="99" spans="1:13" s="1" customFormat="1" ht="36" customHeight="1" x14ac:dyDescent="0.2">
      <c r="A99" s="267"/>
      <c r="B99" s="270"/>
      <c r="C99" s="22" t="s">
        <v>312</v>
      </c>
      <c r="D99" s="29">
        <f>'Свод 2025 БП'!D95</f>
        <v>190265036</v>
      </c>
      <c r="E99" s="29">
        <f>'Свод 2025 БП'!E95</f>
        <v>266845148</v>
      </c>
      <c r="F99" s="29">
        <f>'Свод 2025 БП'!F95</f>
        <v>34494889</v>
      </c>
      <c r="G99" s="29"/>
      <c r="H99" s="29">
        <f>'Свод 2025 БП'!O95</f>
        <v>0</v>
      </c>
      <c r="I99" s="29">
        <f>'Свод 2025 БП'!P95</f>
        <v>0</v>
      </c>
      <c r="J99" s="29">
        <f>'Свод 2025 БП'!Q95</f>
        <v>0</v>
      </c>
      <c r="K99" s="29">
        <f t="shared" si="6"/>
        <v>491605073</v>
      </c>
      <c r="L99" s="135">
        <v>0</v>
      </c>
      <c r="M99" s="135">
        <f t="shared" si="7"/>
        <v>491605073</v>
      </c>
    </row>
    <row r="100" spans="1:13" s="1" customFormat="1" ht="24" x14ac:dyDescent="0.2">
      <c r="A100" s="20">
        <v>82</v>
      </c>
      <c r="B100" s="13" t="s">
        <v>143</v>
      </c>
      <c r="C100" s="10" t="s">
        <v>49</v>
      </c>
      <c r="D100" s="29">
        <f>'Свод 2025 БП'!D96</f>
        <v>0</v>
      </c>
      <c r="E100" s="29">
        <f>'Свод 2025 БП'!E96</f>
        <v>0</v>
      </c>
      <c r="F100" s="29">
        <f>'Свод 2025 БП'!F96</f>
        <v>3795688</v>
      </c>
      <c r="G100" s="29"/>
      <c r="H100" s="29">
        <f>'Свод 2025 БП'!O96</f>
        <v>0</v>
      </c>
      <c r="I100" s="29">
        <f>'Свод 2025 БП'!P96</f>
        <v>0</v>
      </c>
      <c r="J100" s="29">
        <f>'Свод 2025 БП'!Q96</f>
        <v>0</v>
      </c>
      <c r="K100" s="29">
        <f t="shared" si="6"/>
        <v>3795688</v>
      </c>
      <c r="L100" s="135">
        <v>0</v>
      </c>
      <c r="M100" s="135">
        <f t="shared" si="7"/>
        <v>3795688</v>
      </c>
    </row>
    <row r="101" spans="1:13" s="1" customFormat="1" x14ac:dyDescent="0.2">
      <c r="A101" s="20">
        <v>83</v>
      </c>
      <c r="B101" s="13" t="s">
        <v>144</v>
      </c>
      <c r="C101" s="10" t="s">
        <v>145</v>
      </c>
      <c r="D101" s="29">
        <f>'Свод 2025 БП'!D97</f>
        <v>0</v>
      </c>
      <c r="E101" s="29">
        <f>'Свод 2025 БП'!E97</f>
        <v>3697718</v>
      </c>
      <c r="F101" s="29">
        <f>'Свод 2025 БП'!F97</f>
        <v>33342223</v>
      </c>
      <c r="G101" s="29"/>
      <c r="H101" s="29">
        <f>'Свод 2025 БП'!O97</f>
        <v>0</v>
      </c>
      <c r="I101" s="29">
        <f>'Свод 2025 БП'!P97</f>
        <v>0</v>
      </c>
      <c r="J101" s="29">
        <f>'Свод 2025 БП'!Q97</f>
        <v>0</v>
      </c>
      <c r="K101" s="29">
        <f t="shared" si="6"/>
        <v>37039941</v>
      </c>
      <c r="L101" s="135">
        <v>0</v>
      </c>
      <c r="M101" s="135">
        <f t="shared" si="7"/>
        <v>37039941</v>
      </c>
    </row>
    <row r="102" spans="1:13" s="1" customFormat="1" x14ac:dyDescent="0.2">
      <c r="A102" s="20">
        <v>84</v>
      </c>
      <c r="B102" s="21" t="s">
        <v>146</v>
      </c>
      <c r="C102" s="10" t="s">
        <v>147</v>
      </c>
      <c r="D102" s="29">
        <f>'Свод 2025 БП'!D98</f>
        <v>296428380</v>
      </c>
      <c r="E102" s="29">
        <f>'Свод 2025 БП'!E98</f>
        <v>22850945</v>
      </c>
      <c r="F102" s="29">
        <f>'Свод 2025 БП'!F98</f>
        <v>214672065</v>
      </c>
      <c r="G102" s="29"/>
      <c r="H102" s="29">
        <f>'Свод 2025 БП'!O98</f>
        <v>0</v>
      </c>
      <c r="I102" s="29">
        <f>'Свод 2025 БП'!P98</f>
        <v>0</v>
      </c>
      <c r="J102" s="29">
        <f>'Свод 2025 БП'!Q98</f>
        <v>64747383.489999995</v>
      </c>
      <c r="K102" s="29">
        <f t="shared" si="6"/>
        <v>598698773.49000001</v>
      </c>
      <c r="L102" s="135">
        <v>0</v>
      </c>
      <c r="M102" s="135">
        <f t="shared" si="7"/>
        <v>598698773.49000001</v>
      </c>
    </row>
    <row r="103" spans="1:13" s="1" customFormat="1" x14ac:dyDescent="0.2">
      <c r="A103" s="20">
        <v>85</v>
      </c>
      <c r="B103" s="13" t="s">
        <v>148</v>
      </c>
      <c r="C103" s="10" t="s">
        <v>27</v>
      </c>
      <c r="D103" s="29">
        <f>'Свод 2025 БП'!D99</f>
        <v>48863605</v>
      </c>
      <c r="E103" s="29">
        <f>'Свод 2025 БП'!E99</f>
        <v>11906748</v>
      </c>
      <c r="F103" s="29">
        <f>'Свод 2025 БП'!F99</f>
        <v>150781392.62</v>
      </c>
      <c r="G103" s="29"/>
      <c r="H103" s="29">
        <f>'Свод 2025 БП'!O99</f>
        <v>0</v>
      </c>
      <c r="I103" s="29">
        <f>'Свод 2025 БП'!P99</f>
        <v>0</v>
      </c>
      <c r="J103" s="29">
        <f>'Свод 2025 БП'!Q99</f>
        <v>0</v>
      </c>
      <c r="K103" s="29">
        <f t="shared" si="6"/>
        <v>211551745.62</v>
      </c>
      <c r="L103" s="135">
        <v>28691265.640000001</v>
      </c>
      <c r="M103" s="135">
        <f t="shared" si="7"/>
        <v>240243011.25999999</v>
      </c>
    </row>
    <row r="104" spans="1:13" s="1" customFormat="1" x14ac:dyDescent="0.2">
      <c r="A104" s="20">
        <v>86</v>
      </c>
      <c r="B104" s="21" t="s">
        <v>149</v>
      </c>
      <c r="C104" s="10" t="s">
        <v>12</v>
      </c>
      <c r="D104" s="29">
        <f>'Свод 2025 БП'!D100</f>
        <v>54987242</v>
      </c>
      <c r="E104" s="29">
        <f>'Свод 2025 БП'!E100</f>
        <v>12017634</v>
      </c>
      <c r="F104" s="29">
        <f>'Свод 2025 БП'!F100</f>
        <v>141083705</v>
      </c>
      <c r="G104" s="29"/>
      <c r="H104" s="29">
        <f>'Свод 2025 БП'!O100</f>
        <v>0</v>
      </c>
      <c r="I104" s="29">
        <f>'Свод 2025 БП'!P100</f>
        <v>0</v>
      </c>
      <c r="J104" s="29">
        <f>'Свод 2025 БП'!Q100</f>
        <v>1449039.7000000002</v>
      </c>
      <c r="K104" s="29">
        <f t="shared" si="6"/>
        <v>209537620.69999999</v>
      </c>
      <c r="L104" s="135">
        <v>16425779.349999998</v>
      </c>
      <c r="M104" s="135">
        <f t="shared" si="7"/>
        <v>225963400.04999998</v>
      </c>
    </row>
    <row r="105" spans="1:13" s="1" customFormat="1" x14ac:dyDescent="0.2">
      <c r="A105" s="20">
        <v>87</v>
      </c>
      <c r="B105" s="21" t="s">
        <v>150</v>
      </c>
      <c r="C105" s="10" t="s">
        <v>26</v>
      </c>
      <c r="D105" s="29">
        <f>'Свод 2025 БП'!D101</f>
        <v>136581718</v>
      </c>
      <c r="E105" s="29">
        <f>'Свод 2025 БП'!E101</f>
        <v>33730104</v>
      </c>
      <c r="F105" s="29">
        <f>'Свод 2025 БП'!F101</f>
        <v>345161830.63</v>
      </c>
      <c r="G105" s="29"/>
      <c r="H105" s="29">
        <f>'Свод 2025 БП'!O101</f>
        <v>0</v>
      </c>
      <c r="I105" s="29">
        <f>'Свод 2025 БП'!P101</f>
        <v>0</v>
      </c>
      <c r="J105" s="29">
        <f>'Свод 2025 БП'!Q101</f>
        <v>0</v>
      </c>
      <c r="K105" s="29">
        <f t="shared" si="6"/>
        <v>515473652.63</v>
      </c>
      <c r="L105" s="135">
        <v>23970402.270000003</v>
      </c>
      <c r="M105" s="135">
        <f t="shared" si="7"/>
        <v>539444054.89999998</v>
      </c>
    </row>
    <row r="106" spans="1:13" s="1" customFormat="1" x14ac:dyDescent="0.2">
      <c r="A106" s="20">
        <v>88</v>
      </c>
      <c r="B106" s="13" t="s">
        <v>151</v>
      </c>
      <c r="C106" s="10" t="s">
        <v>43</v>
      </c>
      <c r="D106" s="29">
        <f>'Свод 2025 БП'!D102</f>
        <v>65762533</v>
      </c>
      <c r="E106" s="29">
        <f>'Свод 2025 БП'!E102</f>
        <v>14717944</v>
      </c>
      <c r="F106" s="29">
        <f>'Свод 2025 БП'!F102</f>
        <v>170700557</v>
      </c>
      <c r="G106" s="29"/>
      <c r="H106" s="29">
        <f>'Свод 2025 БП'!O102</f>
        <v>0</v>
      </c>
      <c r="I106" s="29">
        <f>'Свод 2025 БП'!P102</f>
        <v>0</v>
      </c>
      <c r="J106" s="29">
        <f>'Свод 2025 БП'!Q102</f>
        <v>0</v>
      </c>
      <c r="K106" s="29">
        <f t="shared" si="6"/>
        <v>251181034</v>
      </c>
      <c r="L106" s="135">
        <v>11695383.530000001</v>
      </c>
      <c r="M106" s="135">
        <f t="shared" si="7"/>
        <v>262876417.53</v>
      </c>
    </row>
    <row r="107" spans="1:13" s="1" customFormat="1" x14ac:dyDescent="0.2">
      <c r="A107" s="20">
        <v>89</v>
      </c>
      <c r="B107" s="12" t="s">
        <v>153</v>
      </c>
      <c r="C107" s="10" t="s">
        <v>28</v>
      </c>
      <c r="D107" s="29">
        <f>'Свод 2025 БП'!D103</f>
        <v>87478497</v>
      </c>
      <c r="E107" s="29">
        <f>'Свод 2025 БП'!E103</f>
        <v>40605644</v>
      </c>
      <c r="F107" s="29">
        <f>'Свод 2025 БП'!F103</f>
        <v>440741708</v>
      </c>
      <c r="G107" s="29"/>
      <c r="H107" s="29">
        <f>'Свод 2025 БП'!O103</f>
        <v>0</v>
      </c>
      <c r="I107" s="29">
        <f>'Свод 2025 БП'!P103</f>
        <v>0</v>
      </c>
      <c r="J107" s="29">
        <f>'Свод 2025 БП'!Q103</f>
        <v>0</v>
      </c>
      <c r="K107" s="29">
        <f t="shared" si="6"/>
        <v>568825849</v>
      </c>
      <c r="L107" s="135">
        <v>24606708.489999995</v>
      </c>
      <c r="M107" s="135">
        <f t="shared" si="7"/>
        <v>593432557.49000001</v>
      </c>
    </row>
    <row r="108" spans="1:13" s="1" customFormat="1" x14ac:dyDescent="0.2">
      <c r="A108" s="20">
        <v>90</v>
      </c>
      <c r="B108" s="12" t="s">
        <v>154</v>
      </c>
      <c r="C108" s="10" t="s">
        <v>29</v>
      </c>
      <c r="D108" s="29">
        <f>'Свод 2025 БП'!D104</f>
        <v>132845631</v>
      </c>
      <c r="E108" s="29">
        <f>'Свод 2025 БП'!E104</f>
        <v>33318493</v>
      </c>
      <c r="F108" s="29">
        <f>'Свод 2025 БП'!F104</f>
        <v>355269942.85000002</v>
      </c>
      <c r="G108" s="29"/>
      <c r="H108" s="29">
        <f>'Свод 2025 БП'!O104</f>
        <v>0</v>
      </c>
      <c r="I108" s="29">
        <f>'Свод 2025 БП'!P104</f>
        <v>0</v>
      </c>
      <c r="J108" s="29">
        <f>'Свод 2025 БП'!Q104</f>
        <v>0</v>
      </c>
      <c r="K108" s="29">
        <f t="shared" si="6"/>
        <v>521434066.85000002</v>
      </c>
      <c r="L108" s="135">
        <v>23239350.890000004</v>
      </c>
      <c r="M108" s="135">
        <f t="shared" si="7"/>
        <v>544673417.74000001</v>
      </c>
    </row>
    <row r="109" spans="1:13" s="1" customFormat="1" x14ac:dyDescent="0.2">
      <c r="A109" s="20">
        <v>91</v>
      </c>
      <c r="B109" s="21" t="s">
        <v>155</v>
      </c>
      <c r="C109" s="10" t="s">
        <v>14</v>
      </c>
      <c r="D109" s="29">
        <f>'Свод 2025 БП'!D105</f>
        <v>45171463</v>
      </c>
      <c r="E109" s="29">
        <f>'Свод 2025 БП'!E105</f>
        <v>11093582</v>
      </c>
      <c r="F109" s="29">
        <f>'Свод 2025 БП'!F105</f>
        <v>131022731.34999999</v>
      </c>
      <c r="G109" s="29"/>
      <c r="H109" s="29">
        <f>'Свод 2025 БП'!O105</f>
        <v>0</v>
      </c>
      <c r="I109" s="29">
        <f>'Свод 2025 БП'!P105</f>
        <v>0</v>
      </c>
      <c r="J109" s="29">
        <f>'Свод 2025 БП'!Q105</f>
        <v>0</v>
      </c>
      <c r="K109" s="29">
        <f t="shared" ref="K109:K135" si="8">D109+E109+F109+H109+I109+J109</f>
        <v>187287776.34999999</v>
      </c>
      <c r="L109" s="135">
        <v>33034721.040000007</v>
      </c>
      <c r="M109" s="135">
        <f t="shared" si="7"/>
        <v>220322497.38999999</v>
      </c>
    </row>
    <row r="110" spans="1:13" s="1" customFormat="1" x14ac:dyDescent="0.2">
      <c r="A110" s="20">
        <v>92</v>
      </c>
      <c r="B110" s="12" t="s">
        <v>156</v>
      </c>
      <c r="C110" s="10" t="s">
        <v>30</v>
      </c>
      <c r="D110" s="29">
        <f>'Свод 2025 БП'!D106</f>
        <v>66701576</v>
      </c>
      <c r="E110" s="29">
        <f>'Свод 2025 БП'!E106</f>
        <v>16685569</v>
      </c>
      <c r="F110" s="29">
        <f>'Свод 2025 БП'!F106</f>
        <v>211805034</v>
      </c>
      <c r="G110" s="29"/>
      <c r="H110" s="29">
        <f>'Свод 2025 БП'!O106</f>
        <v>0</v>
      </c>
      <c r="I110" s="29">
        <f>'Свод 2025 БП'!P106</f>
        <v>0</v>
      </c>
      <c r="J110" s="29">
        <f>'Свод 2025 БП'!Q106</f>
        <v>0</v>
      </c>
      <c r="K110" s="29">
        <f t="shared" si="8"/>
        <v>295192179</v>
      </c>
      <c r="L110" s="135">
        <v>16650934.790000003</v>
      </c>
      <c r="M110" s="135">
        <f t="shared" si="7"/>
        <v>311843113.79000002</v>
      </c>
    </row>
    <row r="111" spans="1:13" s="1" customFormat="1" ht="12" customHeight="1" x14ac:dyDescent="0.2">
      <c r="A111" s="20">
        <v>93</v>
      </c>
      <c r="B111" s="12" t="s">
        <v>157</v>
      </c>
      <c r="C111" s="10" t="s">
        <v>15</v>
      </c>
      <c r="D111" s="29">
        <f>'Свод 2025 БП'!D107</f>
        <v>116261281</v>
      </c>
      <c r="E111" s="29">
        <f>'Свод 2025 БП'!E107</f>
        <v>17019254</v>
      </c>
      <c r="F111" s="29">
        <f>'Свод 2025 БП'!F107</f>
        <v>196100991.03999999</v>
      </c>
      <c r="G111" s="29"/>
      <c r="H111" s="29">
        <f>'Свод 2025 БП'!O107</f>
        <v>0</v>
      </c>
      <c r="I111" s="29">
        <f>'Свод 2025 БП'!P107</f>
        <v>0</v>
      </c>
      <c r="J111" s="29">
        <f>'Свод 2025 БП'!Q107</f>
        <v>0</v>
      </c>
      <c r="K111" s="29">
        <f t="shared" si="8"/>
        <v>329381526.03999996</v>
      </c>
      <c r="L111" s="135">
        <v>21495272.940000001</v>
      </c>
      <c r="M111" s="135">
        <f t="shared" si="7"/>
        <v>350876798.97999996</v>
      </c>
    </row>
    <row r="112" spans="1:13" s="1" customFormat="1" x14ac:dyDescent="0.2">
      <c r="A112" s="20">
        <v>94</v>
      </c>
      <c r="B112" s="13" t="s">
        <v>158</v>
      </c>
      <c r="C112" s="10" t="s">
        <v>13</v>
      </c>
      <c r="D112" s="29">
        <f>'Свод 2025 БП'!D108</f>
        <v>300130722</v>
      </c>
      <c r="E112" s="29">
        <f>'Свод 2025 БП'!E108</f>
        <v>22297619</v>
      </c>
      <c r="F112" s="29">
        <f>'Свод 2025 БП'!F108</f>
        <v>225821198</v>
      </c>
      <c r="G112" s="29"/>
      <c r="H112" s="29">
        <f>'Свод 2025 БП'!O108</f>
        <v>130868161</v>
      </c>
      <c r="I112" s="29">
        <f>'Свод 2025 БП'!P108</f>
        <v>0</v>
      </c>
      <c r="J112" s="29">
        <f>'Свод 2025 БП'!Q108</f>
        <v>35964277.5</v>
      </c>
      <c r="K112" s="29">
        <f t="shared" si="8"/>
        <v>715081977.5</v>
      </c>
      <c r="L112" s="135">
        <v>29730746.600000001</v>
      </c>
      <c r="M112" s="135">
        <f t="shared" ref="M112:M143" si="9">K112+L112</f>
        <v>744812724.10000002</v>
      </c>
    </row>
    <row r="113" spans="1:13" s="1" customFormat="1" x14ac:dyDescent="0.2">
      <c r="A113" s="20">
        <v>95</v>
      </c>
      <c r="B113" s="21" t="s">
        <v>159</v>
      </c>
      <c r="C113" s="10" t="s">
        <v>31</v>
      </c>
      <c r="D113" s="29">
        <f>'Свод 2025 БП'!D109</f>
        <v>51633577</v>
      </c>
      <c r="E113" s="29">
        <f>'Свод 2025 БП'!E109</f>
        <v>14218150</v>
      </c>
      <c r="F113" s="29">
        <f>'Свод 2025 БП'!F109</f>
        <v>141333635.72</v>
      </c>
      <c r="G113" s="29"/>
      <c r="H113" s="29">
        <f>'Свод 2025 БП'!O109</f>
        <v>0</v>
      </c>
      <c r="I113" s="29">
        <f>'Свод 2025 БП'!P109</f>
        <v>0</v>
      </c>
      <c r="J113" s="29">
        <f>'Свод 2025 БП'!Q109</f>
        <v>0</v>
      </c>
      <c r="K113" s="29">
        <f t="shared" si="8"/>
        <v>207185362.72</v>
      </c>
      <c r="L113" s="135">
        <v>17351861.59</v>
      </c>
      <c r="M113" s="135">
        <f t="shared" si="9"/>
        <v>224537224.31</v>
      </c>
    </row>
    <row r="114" spans="1:13" s="1" customFormat="1" x14ac:dyDescent="0.2">
      <c r="A114" s="20">
        <v>96</v>
      </c>
      <c r="B114" s="12" t="s">
        <v>161</v>
      </c>
      <c r="C114" s="10" t="s">
        <v>33</v>
      </c>
      <c r="D114" s="29">
        <f>'Свод 2025 БП'!D110</f>
        <v>117810071</v>
      </c>
      <c r="E114" s="29">
        <f>'Свод 2025 БП'!E110</f>
        <v>34695314</v>
      </c>
      <c r="F114" s="29">
        <f>'Свод 2025 БП'!F110</f>
        <v>359362088.60000002</v>
      </c>
      <c r="G114" s="29"/>
      <c r="H114" s="29">
        <f>'Свод 2025 БП'!O110</f>
        <v>0</v>
      </c>
      <c r="I114" s="29">
        <f>'Свод 2025 БП'!P110</f>
        <v>0</v>
      </c>
      <c r="J114" s="29">
        <f>'Свод 2025 БП'!Q110</f>
        <v>0</v>
      </c>
      <c r="K114" s="29">
        <f t="shared" si="8"/>
        <v>511867473.60000002</v>
      </c>
      <c r="L114" s="135">
        <v>36521970.340000004</v>
      </c>
      <c r="M114" s="135">
        <f t="shared" si="9"/>
        <v>548389443.94000006</v>
      </c>
    </row>
    <row r="115" spans="1:13" s="1" customFormat="1" ht="13.5" customHeight="1" x14ac:dyDescent="0.2">
      <c r="A115" s="20">
        <v>97</v>
      </c>
      <c r="B115" s="12" t="s">
        <v>163</v>
      </c>
      <c r="C115" s="10" t="s">
        <v>164</v>
      </c>
      <c r="D115" s="29">
        <f>'Свод 2025 БП'!D111</f>
        <v>0</v>
      </c>
      <c r="E115" s="29">
        <f>'Свод 2025 БП'!E111</f>
        <v>4917902</v>
      </c>
      <c r="F115" s="29">
        <f>'Свод 2025 БП'!F111</f>
        <v>1701621</v>
      </c>
      <c r="G115" s="29"/>
      <c r="H115" s="29">
        <f>'Свод 2025 БП'!O111</f>
        <v>0</v>
      </c>
      <c r="I115" s="29">
        <f>'Свод 2025 БП'!P111</f>
        <v>243859875</v>
      </c>
      <c r="J115" s="29">
        <f>'Свод 2025 БП'!Q111</f>
        <v>0</v>
      </c>
      <c r="K115" s="29">
        <f t="shared" si="8"/>
        <v>250479398</v>
      </c>
      <c r="L115" s="135">
        <v>0</v>
      </c>
      <c r="M115" s="135">
        <f t="shared" si="9"/>
        <v>250479398</v>
      </c>
    </row>
    <row r="116" spans="1:13" s="1" customFormat="1" x14ac:dyDescent="0.2">
      <c r="A116" s="20">
        <v>98</v>
      </c>
      <c r="B116" s="12" t="s">
        <v>165</v>
      </c>
      <c r="C116" s="10" t="s">
        <v>166</v>
      </c>
      <c r="D116" s="29">
        <f>'Свод 2025 БП'!D112</f>
        <v>0</v>
      </c>
      <c r="E116" s="29">
        <f>'Свод 2025 БП'!E112</f>
        <v>133258737</v>
      </c>
      <c r="F116" s="29">
        <f>'Свод 2025 БП'!F112</f>
        <v>0</v>
      </c>
      <c r="G116" s="29"/>
      <c r="H116" s="29">
        <f>'Свод 2025 БП'!O112</f>
        <v>0</v>
      </c>
      <c r="I116" s="29">
        <f>'Свод 2025 БП'!P112</f>
        <v>0</v>
      </c>
      <c r="J116" s="29">
        <f>'Свод 2025 БП'!Q112</f>
        <v>0</v>
      </c>
      <c r="K116" s="29">
        <f t="shared" si="8"/>
        <v>133258737</v>
      </c>
      <c r="L116" s="135">
        <v>0</v>
      </c>
      <c r="M116" s="135">
        <f t="shared" si="9"/>
        <v>133258737</v>
      </c>
    </row>
    <row r="117" spans="1:13" s="1" customFormat="1" x14ac:dyDescent="0.2">
      <c r="A117" s="20">
        <v>99</v>
      </c>
      <c r="B117" s="21" t="s">
        <v>167</v>
      </c>
      <c r="C117" s="10" t="s">
        <v>168</v>
      </c>
      <c r="D117" s="29">
        <f>'Свод 2025 БП'!D113</f>
        <v>0</v>
      </c>
      <c r="E117" s="29">
        <f>'Свод 2025 БП'!E113</f>
        <v>287410</v>
      </c>
      <c r="F117" s="29">
        <f>'Свод 2025 БП'!F113</f>
        <v>35480</v>
      </c>
      <c r="G117" s="29"/>
      <c r="H117" s="29">
        <f>'Свод 2025 БП'!O113</f>
        <v>0</v>
      </c>
      <c r="I117" s="29">
        <f>'Свод 2025 БП'!P113</f>
        <v>0</v>
      </c>
      <c r="J117" s="29">
        <f>'Свод 2025 БП'!Q113</f>
        <v>0</v>
      </c>
      <c r="K117" s="29">
        <f t="shared" si="8"/>
        <v>322890</v>
      </c>
      <c r="L117" s="135">
        <v>0</v>
      </c>
      <c r="M117" s="135">
        <f t="shared" si="9"/>
        <v>322890</v>
      </c>
    </row>
    <row r="118" spans="1:13" s="1" customFormat="1" ht="12.75" customHeight="1" x14ac:dyDescent="0.2">
      <c r="A118" s="20">
        <v>100</v>
      </c>
      <c r="B118" s="21" t="s">
        <v>169</v>
      </c>
      <c r="C118" s="10" t="s">
        <v>170</v>
      </c>
      <c r="D118" s="29">
        <f>'Свод 2025 БП'!D114</f>
        <v>0</v>
      </c>
      <c r="E118" s="29">
        <f>'Свод 2025 БП'!E114</f>
        <v>186040</v>
      </c>
      <c r="F118" s="29">
        <f>'Свод 2025 БП'!F114</f>
        <v>0</v>
      </c>
      <c r="G118" s="29"/>
      <c r="H118" s="29">
        <f>'Свод 2025 БП'!O114</f>
        <v>0</v>
      </c>
      <c r="I118" s="29">
        <f>'Свод 2025 БП'!P114</f>
        <v>0</v>
      </c>
      <c r="J118" s="29">
        <f>'Свод 2025 БП'!Q114</f>
        <v>0</v>
      </c>
      <c r="K118" s="29">
        <f t="shared" si="8"/>
        <v>186040</v>
      </c>
      <c r="L118" s="135">
        <v>0</v>
      </c>
      <c r="M118" s="135">
        <f t="shared" si="9"/>
        <v>186040</v>
      </c>
    </row>
    <row r="119" spans="1:13" s="1" customFormat="1" x14ac:dyDescent="0.2">
      <c r="A119" s="20">
        <v>101</v>
      </c>
      <c r="B119" s="21" t="s">
        <v>171</v>
      </c>
      <c r="C119" s="10" t="s">
        <v>172</v>
      </c>
      <c r="D119" s="29">
        <f>'Свод 2025 БП'!D115</f>
        <v>0</v>
      </c>
      <c r="E119" s="29">
        <f>'Свод 2025 БП'!E115</f>
        <v>381664</v>
      </c>
      <c r="F119" s="29">
        <f>'Свод 2025 БП'!F115</f>
        <v>0</v>
      </c>
      <c r="G119" s="29"/>
      <c r="H119" s="29">
        <f>'Свод 2025 БП'!O115</f>
        <v>0</v>
      </c>
      <c r="I119" s="29">
        <f>'Свод 2025 БП'!P115</f>
        <v>0</v>
      </c>
      <c r="J119" s="29">
        <f>'Свод 2025 БП'!Q115</f>
        <v>0</v>
      </c>
      <c r="K119" s="29">
        <f t="shared" si="8"/>
        <v>381664</v>
      </c>
      <c r="L119" s="135">
        <v>0</v>
      </c>
      <c r="M119" s="135">
        <f t="shared" si="9"/>
        <v>381664</v>
      </c>
    </row>
    <row r="120" spans="1:13" s="1" customFormat="1" x14ac:dyDescent="0.2">
      <c r="A120" s="20">
        <v>102</v>
      </c>
      <c r="B120" s="21" t="s">
        <v>173</v>
      </c>
      <c r="C120" s="10" t="s">
        <v>174</v>
      </c>
      <c r="D120" s="29">
        <f>'Свод 2025 БП'!D116</f>
        <v>0</v>
      </c>
      <c r="E120" s="29">
        <f>'Свод 2025 БП'!E116</f>
        <v>0</v>
      </c>
      <c r="F120" s="29">
        <f>'Свод 2025 БП'!F116</f>
        <v>5512837</v>
      </c>
      <c r="G120" s="29"/>
      <c r="H120" s="29">
        <f>'Свод 2025 БП'!O116</f>
        <v>0</v>
      </c>
      <c r="I120" s="29">
        <f>'Свод 2025 БП'!P116</f>
        <v>0</v>
      </c>
      <c r="J120" s="29">
        <f>'Свод 2025 БП'!Q116</f>
        <v>0</v>
      </c>
      <c r="K120" s="29">
        <f t="shared" si="8"/>
        <v>5512837</v>
      </c>
      <c r="L120" s="135">
        <v>0</v>
      </c>
      <c r="M120" s="135">
        <f t="shared" si="9"/>
        <v>5512837</v>
      </c>
    </row>
    <row r="121" spans="1:13" s="1" customFormat="1" x14ac:dyDescent="0.2">
      <c r="A121" s="20">
        <v>103</v>
      </c>
      <c r="B121" s="21" t="s">
        <v>175</v>
      </c>
      <c r="C121" s="10" t="s">
        <v>176</v>
      </c>
      <c r="D121" s="29">
        <f>'Свод 2025 БП'!D117</f>
        <v>0</v>
      </c>
      <c r="E121" s="29">
        <f>'Свод 2025 БП'!E117</f>
        <v>38927003</v>
      </c>
      <c r="F121" s="29">
        <f>'Свод 2025 БП'!F117</f>
        <v>6861122</v>
      </c>
      <c r="G121" s="29"/>
      <c r="H121" s="29">
        <f>'Свод 2025 БП'!O117</f>
        <v>0</v>
      </c>
      <c r="I121" s="29">
        <f>'Свод 2025 БП'!P117</f>
        <v>1010246362</v>
      </c>
      <c r="J121" s="29">
        <f>'Свод 2025 БП'!Q117</f>
        <v>0</v>
      </c>
      <c r="K121" s="29">
        <f t="shared" si="8"/>
        <v>1056034487</v>
      </c>
      <c r="L121" s="135">
        <v>0</v>
      </c>
      <c r="M121" s="135">
        <f t="shared" si="9"/>
        <v>1056034487</v>
      </c>
    </row>
    <row r="122" spans="1:13" s="1" customFormat="1" x14ac:dyDescent="0.2">
      <c r="A122" s="20">
        <v>104</v>
      </c>
      <c r="B122" s="17" t="s">
        <v>177</v>
      </c>
      <c r="C122" s="15" t="s">
        <v>178</v>
      </c>
      <c r="D122" s="29">
        <f>'Свод 2025 БП'!D118</f>
        <v>0</v>
      </c>
      <c r="E122" s="29">
        <f>'Свод 2025 БП'!E118</f>
        <v>0</v>
      </c>
      <c r="F122" s="29">
        <f>'Свод 2025 БП'!F118</f>
        <v>85018348</v>
      </c>
      <c r="G122" s="29"/>
      <c r="H122" s="29">
        <f>'Свод 2025 БП'!O118</f>
        <v>0</v>
      </c>
      <c r="I122" s="29">
        <f>'Свод 2025 БП'!P118</f>
        <v>0</v>
      </c>
      <c r="J122" s="29">
        <f>'Свод 2025 БП'!Q118</f>
        <v>0</v>
      </c>
      <c r="K122" s="29">
        <f t="shared" si="8"/>
        <v>85018348</v>
      </c>
      <c r="L122" s="135">
        <v>0</v>
      </c>
      <c r="M122" s="135">
        <f t="shared" si="9"/>
        <v>85018348</v>
      </c>
    </row>
    <row r="123" spans="1:13" s="1" customFormat="1" x14ac:dyDescent="0.2">
      <c r="A123" s="20">
        <v>105</v>
      </c>
      <c r="B123" s="13" t="s">
        <v>179</v>
      </c>
      <c r="C123" s="10" t="s">
        <v>180</v>
      </c>
      <c r="D123" s="29">
        <f>'Свод 2025 БП'!D119</f>
        <v>245107578</v>
      </c>
      <c r="E123" s="29">
        <f>'Свод 2025 БП'!E119</f>
        <v>47634164</v>
      </c>
      <c r="F123" s="29">
        <f>'Свод 2025 БП'!F119</f>
        <v>12095315</v>
      </c>
      <c r="G123" s="29"/>
      <c r="H123" s="29">
        <f>'Свод 2025 БП'!O119</f>
        <v>0</v>
      </c>
      <c r="I123" s="29">
        <f>'Свод 2025 БП'!P119</f>
        <v>0</v>
      </c>
      <c r="J123" s="29">
        <f>'Свод 2025 БП'!Q119</f>
        <v>0</v>
      </c>
      <c r="K123" s="29">
        <f t="shared" si="8"/>
        <v>304837057</v>
      </c>
      <c r="L123" s="135">
        <v>0</v>
      </c>
      <c r="M123" s="135">
        <f t="shared" si="9"/>
        <v>304837057</v>
      </c>
    </row>
    <row r="124" spans="1:13" s="1" customFormat="1" ht="11.25" customHeight="1" x14ac:dyDescent="0.2">
      <c r="A124" s="20">
        <v>106</v>
      </c>
      <c r="B124" s="21" t="s">
        <v>181</v>
      </c>
      <c r="C124" s="10" t="s">
        <v>182</v>
      </c>
      <c r="D124" s="29">
        <f>'Свод 2025 БП'!D120</f>
        <v>0</v>
      </c>
      <c r="E124" s="29">
        <f>'Свод 2025 БП'!E120</f>
        <v>0</v>
      </c>
      <c r="F124" s="29">
        <f>'Свод 2025 БП'!F120</f>
        <v>33791</v>
      </c>
      <c r="G124" s="29"/>
      <c r="H124" s="29">
        <f>'Свод 2025 БП'!O120</f>
        <v>0</v>
      </c>
      <c r="I124" s="29">
        <f>'Свод 2025 БП'!P120</f>
        <v>0</v>
      </c>
      <c r="J124" s="29">
        <f>'Свод 2025 БП'!Q120</f>
        <v>0</v>
      </c>
      <c r="K124" s="29">
        <f t="shared" si="8"/>
        <v>33791</v>
      </c>
      <c r="L124" s="135">
        <v>0</v>
      </c>
      <c r="M124" s="135">
        <f t="shared" si="9"/>
        <v>33791</v>
      </c>
    </row>
    <row r="125" spans="1:13" s="1" customFormat="1" x14ac:dyDescent="0.2">
      <c r="A125" s="20">
        <v>107</v>
      </c>
      <c r="B125" s="12" t="s">
        <v>183</v>
      </c>
      <c r="C125" s="18" t="s">
        <v>184</v>
      </c>
      <c r="D125" s="29">
        <f>'Свод 2025 БП'!D121</f>
        <v>0</v>
      </c>
      <c r="E125" s="29">
        <f>'Свод 2025 БП'!E121</f>
        <v>15151903</v>
      </c>
      <c r="F125" s="29">
        <f>'Свод 2025 БП'!F121</f>
        <v>0</v>
      </c>
      <c r="G125" s="29"/>
      <c r="H125" s="29">
        <f>'Свод 2025 БП'!O121</f>
        <v>0</v>
      </c>
      <c r="I125" s="29">
        <f>'Свод 2025 БП'!P121</f>
        <v>0</v>
      </c>
      <c r="J125" s="29">
        <f>'Свод 2025 БП'!Q121</f>
        <v>0</v>
      </c>
      <c r="K125" s="29">
        <f t="shared" si="8"/>
        <v>15151903</v>
      </c>
      <c r="L125" s="135">
        <v>0</v>
      </c>
      <c r="M125" s="135">
        <f t="shared" si="9"/>
        <v>15151903</v>
      </c>
    </row>
    <row r="126" spans="1:13" s="1" customFormat="1" x14ac:dyDescent="0.2">
      <c r="A126" s="20">
        <v>108</v>
      </c>
      <c r="B126" s="21" t="s">
        <v>185</v>
      </c>
      <c r="C126" s="10" t="s">
        <v>265</v>
      </c>
      <c r="D126" s="29">
        <f>'Свод 2025 БП'!D122</f>
        <v>21881755</v>
      </c>
      <c r="E126" s="29">
        <f>'Свод 2025 БП'!E122</f>
        <v>185796</v>
      </c>
      <c r="F126" s="29">
        <f>'Свод 2025 БП'!F122</f>
        <v>7106615</v>
      </c>
      <c r="G126" s="29"/>
      <c r="H126" s="29">
        <f>'Свод 2025 БП'!O122</f>
        <v>0</v>
      </c>
      <c r="I126" s="29">
        <f>'Свод 2025 БП'!P122</f>
        <v>0</v>
      </c>
      <c r="J126" s="29">
        <f>'Свод 2025 БП'!Q122</f>
        <v>0</v>
      </c>
      <c r="K126" s="29">
        <f t="shared" si="8"/>
        <v>29174166</v>
      </c>
      <c r="L126" s="135">
        <v>0</v>
      </c>
      <c r="M126" s="135">
        <f t="shared" si="9"/>
        <v>29174166</v>
      </c>
    </row>
    <row r="127" spans="1:13" s="1" customFormat="1" ht="14.25" customHeight="1" x14ac:dyDescent="0.2">
      <c r="A127" s="20">
        <v>109</v>
      </c>
      <c r="B127" s="13" t="s">
        <v>186</v>
      </c>
      <c r="C127" s="10" t="s">
        <v>254</v>
      </c>
      <c r="D127" s="29">
        <f>'Свод 2025 БП'!D123</f>
        <v>0</v>
      </c>
      <c r="E127" s="29">
        <f>'Свод 2025 БП'!E123</f>
        <v>145981</v>
      </c>
      <c r="F127" s="29">
        <f>'Свод 2025 БП'!F123</f>
        <v>7405683</v>
      </c>
      <c r="G127" s="29"/>
      <c r="H127" s="29">
        <f>'Свод 2025 БП'!O123</f>
        <v>0</v>
      </c>
      <c r="I127" s="29">
        <f>'Свод 2025 БП'!P123</f>
        <v>0</v>
      </c>
      <c r="J127" s="29">
        <f>'Свод 2025 БП'!Q123</f>
        <v>0</v>
      </c>
      <c r="K127" s="29">
        <f t="shared" si="8"/>
        <v>7551664</v>
      </c>
      <c r="L127" s="135">
        <v>0</v>
      </c>
      <c r="M127" s="135">
        <f t="shared" si="9"/>
        <v>7551664</v>
      </c>
    </row>
    <row r="128" spans="1:13" s="1" customFormat="1" x14ac:dyDescent="0.2">
      <c r="A128" s="20">
        <v>110</v>
      </c>
      <c r="B128" s="12" t="s">
        <v>335</v>
      </c>
      <c r="C128" s="10" t="s">
        <v>322</v>
      </c>
      <c r="D128" s="29">
        <f>'Свод 2025 БП'!D124</f>
        <v>0</v>
      </c>
      <c r="E128" s="29">
        <f>'Свод 2025 БП'!E124</f>
        <v>0</v>
      </c>
      <c r="F128" s="29">
        <f>'Свод 2025 БП'!F124</f>
        <v>0</v>
      </c>
      <c r="G128" s="29"/>
      <c r="H128" s="29">
        <f>'Свод 2025 БП'!O124</f>
        <v>0</v>
      </c>
      <c r="I128" s="29">
        <f>'Свод 2025 БП'!P124</f>
        <v>0</v>
      </c>
      <c r="J128" s="29">
        <f>'Свод 2025 БП'!Q124</f>
        <v>0</v>
      </c>
      <c r="K128" s="29">
        <f t="shared" si="8"/>
        <v>0</v>
      </c>
      <c r="L128" s="135">
        <v>76862684</v>
      </c>
      <c r="M128" s="135">
        <f t="shared" si="9"/>
        <v>76862684</v>
      </c>
    </row>
    <row r="129" spans="1:13" s="1" customFormat="1" x14ac:dyDescent="0.2">
      <c r="A129" s="20">
        <v>111</v>
      </c>
      <c r="B129" s="13" t="s">
        <v>187</v>
      </c>
      <c r="C129" s="10" t="s">
        <v>188</v>
      </c>
      <c r="D129" s="29">
        <f>'Свод 2025 БП'!D125</f>
        <v>0</v>
      </c>
      <c r="E129" s="29">
        <f>'Свод 2025 БП'!E125</f>
        <v>0</v>
      </c>
      <c r="F129" s="29">
        <f>'Свод 2025 БП'!F125</f>
        <v>0</v>
      </c>
      <c r="G129" s="29"/>
      <c r="H129" s="29">
        <f>'Свод 2025 БП'!O125</f>
        <v>0</v>
      </c>
      <c r="I129" s="29">
        <f>'Свод 2025 БП'!P125</f>
        <v>0</v>
      </c>
      <c r="J129" s="29">
        <f>'Свод 2025 БП'!Q125</f>
        <v>0</v>
      </c>
      <c r="K129" s="29">
        <f t="shared" si="8"/>
        <v>0</v>
      </c>
      <c r="L129" s="135">
        <v>22655591.120000001</v>
      </c>
      <c r="M129" s="135">
        <f t="shared" si="9"/>
        <v>22655591.120000001</v>
      </c>
    </row>
    <row r="130" spans="1:13" s="1" customFormat="1" ht="13.5" customHeight="1" x14ac:dyDescent="0.2">
      <c r="A130" s="20">
        <v>112</v>
      </c>
      <c r="B130" s="13" t="s">
        <v>189</v>
      </c>
      <c r="C130" s="10" t="s">
        <v>326</v>
      </c>
      <c r="D130" s="29">
        <f>'Свод 2025 БП'!D126</f>
        <v>0</v>
      </c>
      <c r="E130" s="29">
        <f>'Свод 2025 БП'!E126</f>
        <v>64761869</v>
      </c>
      <c r="F130" s="29">
        <f>'Свод 2025 БП'!F126</f>
        <v>0</v>
      </c>
      <c r="G130" s="29"/>
      <c r="H130" s="29">
        <f>'Свод 2025 БП'!O126</f>
        <v>0</v>
      </c>
      <c r="I130" s="29">
        <f>'Свод 2025 БП'!P126</f>
        <v>0</v>
      </c>
      <c r="J130" s="29">
        <f>'Свод 2025 БП'!Q126</f>
        <v>0</v>
      </c>
      <c r="K130" s="29">
        <f t="shared" si="8"/>
        <v>64761869</v>
      </c>
      <c r="L130" s="135">
        <v>0</v>
      </c>
      <c r="M130" s="135">
        <f t="shared" si="9"/>
        <v>64761869</v>
      </c>
    </row>
    <row r="131" spans="1:13" s="1" customFormat="1" x14ac:dyDescent="0.2">
      <c r="A131" s="20">
        <v>113</v>
      </c>
      <c r="B131" s="21" t="s">
        <v>190</v>
      </c>
      <c r="C131" s="10" t="s">
        <v>191</v>
      </c>
      <c r="D131" s="29">
        <f>'Свод 2025 БП'!D127</f>
        <v>0</v>
      </c>
      <c r="E131" s="29">
        <f>'Свод 2025 БП'!E127</f>
        <v>0</v>
      </c>
      <c r="F131" s="29">
        <f>'Свод 2025 БП'!F127</f>
        <v>1927983</v>
      </c>
      <c r="G131" s="29"/>
      <c r="H131" s="29">
        <f>'Свод 2025 БП'!O127</f>
        <v>0</v>
      </c>
      <c r="I131" s="29">
        <f>'Свод 2025 БП'!P127</f>
        <v>271921981</v>
      </c>
      <c r="J131" s="29">
        <f>'Свод 2025 БП'!Q127</f>
        <v>0</v>
      </c>
      <c r="K131" s="29">
        <f t="shared" si="8"/>
        <v>273849964</v>
      </c>
      <c r="L131" s="135">
        <v>0</v>
      </c>
      <c r="M131" s="135">
        <f t="shared" si="9"/>
        <v>273849964</v>
      </c>
    </row>
    <row r="132" spans="1:13" s="1" customFormat="1" ht="13.5" customHeight="1" x14ac:dyDescent="0.2">
      <c r="A132" s="20">
        <v>114</v>
      </c>
      <c r="B132" s="21" t="s">
        <v>192</v>
      </c>
      <c r="C132" s="35" t="s">
        <v>310</v>
      </c>
      <c r="D132" s="29">
        <f>'Свод 2025 БП'!D128</f>
        <v>0</v>
      </c>
      <c r="E132" s="29">
        <f>'Свод 2025 БП'!E128</f>
        <v>260160</v>
      </c>
      <c r="F132" s="29">
        <f>'Свод 2025 БП'!F128</f>
        <v>0</v>
      </c>
      <c r="G132" s="29"/>
      <c r="H132" s="29">
        <f>'Свод 2025 БП'!O128</f>
        <v>0</v>
      </c>
      <c r="I132" s="29">
        <f>'Свод 2025 БП'!P128</f>
        <v>0</v>
      </c>
      <c r="J132" s="29">
        <f>'Свод 2025 БП'!Q128</f>
        <v>0</v>
      </c>
      <c r="K132" s="29">
        <f t="shared" si="8"/>
        <v>260160</v>
      </c>
      <c r="L132" s="135">
        <v>0</v>
      </c>
      <c r="M132" s="135">
        <f t="shared" si="9"/>
        <v>260160</v>
      </c>
    </row>
    <row r="133" spans="1:13" s="1" customFormat="1" x14ac:dyDescent="0.2">
      <c r="A133" s="20">
        <v>115</v>
      </c>
      <c r="B133" s="21" t="s">
        <v>193</v>
      </c>
      <c r="C133" s="10" t="s">
        <v>229</v>
      </c>
      <c r="D133" s="29">
        <f>'Свод 2025 БП'!D129</f>
        <v>2985830177</v>
      </c>
      <c r="E133" s="29">
        <f>'Свод 2025 БП'!E129</f>
        <v>124218627</v>
      </c>
      <c r="F133" s="29">
        <f>'Свод 2025 БП'!F129</f>
        <v>383822578</v>
      </c>
      <c r="G133" s="29"/>
      <c r="H133" s="29">
        <f>'Свод 2025 БП'!O129</f>
        <v>0</v>
      </c>
      <c r="I133" s="29">
        <f>'Свод 2025 БП'!P129</f>
        <v>31362487</v>
      </c>
      <c r="J133" s="29">
        <f>'Свод 2025 БП'!Q129</f>
        <v>108008771</v>
      </c>
      <c r="K133" s="29">
        <f t="shared" si="8"/>
        <v>3633242640</v>
      </c>
      <c r="L133" s="135">
        <v>0</v>
      </c>
      <c r="M133" s="135">
        <f t="shared" si="9"/>
        <v>3633242640</v>
      </c>
    </row>
    <row r="134" spans="1:13" s="1" customFormat="1" ht="10.5" customHeight="1" x14ac:dyDescent="0.2">
      <c r="A134" s="20">
        <v>116</v>
      </c>
      <c r="B134" s="21" t="s">
        <v>194</v>
      </c>
      <c r="C134" s="10" t="s">
        <v>195</v>
      </c>
      <c r="D134" s="29">
        <f>'Свод 2025 БП'!D130</f>
        <v>3532658493</v>
      </c>
      <c r="E134" s="29">
        <f>'Свод 2025 БП'!E130</f>
        <v>3788478556</v>
      </c>
      <c r="F134" s="29">
        <f>'Свод 2025 БП'!F130</f>
        <v>893799081</v>
      </c>
      <c r="G134" s="29"/>
      <c r="H134" s="29">
        <f>'Свод 2025 БП'!O130</f>
        <v>0</v>
      </c>
      <c r="I134" s="29">
        <f>'Свод 2025 БП'!P130</f>
        <v>249858</v>
      </c>
      <c r="J134" s="29">
        <f>'Свод 2025 БП'!Q130</f>
        <v>17841574.52</v>
      </c>
      <c r="K134" s="29">
        <f t="shared" si="8"/>
        <v>8233027562.5200005</v>
      </c>
      <c r="L134" s="135">
        <v>45393597.079999983</v>
      </c>
      <c r="M134" s="135">
        <f t="shared" si="9"/>
        <v>8278421159.6000004</v>
      </c>
    </row>
    <row r="135" spans="1:13" s="1" customFormat="1" x14ac:dyDescent="0.2">
      <c r="A135" s="20">
        <v>117</v>
      </c>
      <c r="B135" s="21" t="s">
        <v>196</v>
      </c>
      <c r="C135" s="10" t="s">
        <v>40</v>
      </c>
      <c r="D135" s="29">
        <f>'Свод 2025 БП'!D131</f>
        <v>2511509813</v>
      </c>
      <c r="E135" s="29">
        <f>'Свод 2025 БП'!E131</f>
        <v>8133303</v>
      </c>
      <c r="F135" s="29">
        <f>'Свод 2025 БП'!F131</f>
        <v>98363311</v>
      </c>
      <c r="G135" s="29"/>
      <c r="H135" s="29">
        <f>'Свод 2025 БП'!O131</f>
        <v>0</v>
      </c>
      <c r="I135" s="29">
        <f>'Свод 2025 БП'!P131</f>
        <v>5038803</v>
      </c>
      <c r="J135" s="29">
        <f>'Свод 2025 БП'!Q131</f>
        <v>45507616.280000001</v>
      </c>
      <c r="K135" s="29">
        <f t="shared" si="8"/>
        <v>2668552846.2800002</v>
      </c>
      <c r="L135" s="135">
        <v>0</v>
      </c>
      <c r="M135" s="135">
        <f t="shared" si="9"/>
        <v>2668552846.2800002</v>
      </c>
    </row>
    <row r="136" spans="1:13" s="1" customFormat="1" x14ac:dyDescent="0.2">
      <c r="A136" s="20">
        <v>118</v>
      </c>
      <c r="B136" s="12" t="s">
        <v>197</v>
      </c>
      <c r="C136" s="10" t="s">
        <v>46</v>
      </c>
      <c r="D136" s="29">
        <f>'Свод 2025 БП'!D132</f>
        <v>1931792948</v>
      </c>
      <c r="E136" s="29">
        <f>'Свод 2025 БП'!E132</f>
        <v>128541076</v>
      </c>
      <c r="F136" s="29">
        <f>'Свод 2025 БП'!F132</f>
        <v>124748423</v>
      </c>
      <c r="G136" s="29"/>
      <c r="H136" s="29">
        <f>'Свод 2025 БП'!O132</f>
        <v>0</v>
      </c>
      <c r="I136" s="29">
        <f>'Свод 2025 БП'!P132</f>
        <v>16659562</v>
      </c>
      <c r="J136" s="29">
        <f>'Свод 2025 БП'!Q132</f>
        <v>140327700.97</v>
      </c>
      <c r="K136" s="29">
        <f t="shared" ref="K136:K150" si="10">D136+E136+F136+H136+I136+J136</f>
        <v>2342069709.9699998</v>
      </c>
      <c r="L136" s="135">
        <v>0</v>
      </c>
      <c r="M136" s="135">
        <f t="shared" si="9"/>
        <v>2342069709.9699998</v>
      </c>
    </row>
    <row r="137" spans="1:13" s="1" customFormat="1" x14ac:dyDescent="0.2">
      <c r="A137" s="20">
        <v>119</v>
      </c>
      <c r="B137" s="12" t="s">
        <v>198</v>
      </c>
      <c r="C137" s="10" t="s">
        <v>231</v>
      </c>
      <c r="D137" s="29">
        <f>'Свод 2025 БП'!D133</f>
        <v>408051120</v>
      </c>
      <c r="E137" s="29">
        <f>'Свод 2025 БП'!E133</f>
        <v>58023336</v>
      </c>
      <c r="F137" s="29">
        <f>'Свод 2025 БП'!F133</f>
        <v>82482604</v>
      </c>
      <c r="G137" s="29"/>
      <c r="H137" s="29">
        <f>'Свод 2025 БП'!O133</f>
        <v>0</v>
      </c>
      <c r="I137" s="29">
        <f>'Свод 2025 БП'!P133</f>
        <v>0</v>
      </c>
      <c r="J137" s="29">
        <f>'Свод 2025 БП'!Q133</f>
        <v>0</v>
      </c>
      <c r="K137" s="29">
        <f t="shared" si="10"/>
        <v>548557060</v>
      </c>
      <c r="L137" s="135">
        <v>101064091.07000002</v>
      </c>
      <c r="M137" s="135">
        <f t="shared" si="9"/>
        <v>649621151.07000005</v>
      </c>
    </row>
    <row r="138" spans="1:13" s="1" customFormat="1" x14ac:dyDescent="0.2">
      <c r="A138" s="20">
        <v>120</v>
      </c>
      <c r="B138" s="12" t="s">
        <v>199</v>
      </c>
      <c r="C138" s="10" t="s">
        <v>48</v>
      </c>
      <c r="D138" s="29">
        <f>'Свод 2025 БП'!D134</f>
        <v>1381894331</v>
      </c>
      <c r="E138" s="29">
        <f>'Свод 2025 БП'!E134</f>
        <v>40007994</v>
      </c>
      <c r="F138" s="29">
        <f>'Свод 2025 БП'!F134</f>
        <v>88495363</v>
      </c>
      <c r="G138" s="29"/>
      <c r="H138" s="29">
        <f>'Свод 2025 БП'!O134</f>
        <v>0</v>
      </c>
      <c r="I138" s="29">
        <f>'Свод 2025 БП'!P134</f>
        <v>0</v>
      </c>
      <c r="J138" s="29">
        <f>'Свод 2025 БП'!Q134</f>
        <v>0</v>
      </c>
      <c r="K138" s="29">
        <f t="shared" si="10"/>
        <v>1510397688</v>
      </c>
      <c r="L138" s="135">
        <v>0</v>
      </c>
      <c r="M138" s="135">
        <f t="shared" si="9"/>
        <v>1510397688</v>
      </c>
    </row>
    <row r="139" spans="1:13" s="1" customFormat="1" x14ac:dyDescent="0.2">
      <c r="A139" s="20">
        <v>121</v>
      </c>
      <c r="B139" s="21" t="s">
        <v>200</v>
      </c>
      <c r="C139" s="10" t="s">
        <v>47</v>
      </c>
      <c r="D139" s="29">
        <f>'Свод 2025 БП'!D135</f>
        <v>0</v>
      </c>
      <c r="E139" s="29">
        <f>'Свод 2025 БП'!E135</f>
        <v>136616486</v>
      </c>
      <c r="F139" s="29">
        <f>'Свод 2025 БП'!F135</f>
        <v>111691236</v>
      </c>
      <c r="G139" s="29"/>
      <c r="H139" s="29">
        <f>'Свод 2025 БП'!O135</f>
        <v>0</v>
      </c>
      <c r="I139" s="29">
        <f>'Свод 2025 БП'!P135</f>
        <v>0</v>
      </c>
      <c r="J139" s="29">
        <f>'Свод 2025 БП'!Q135</f>
        <v>0</v>
      </c>
      <c r="K139" s="29">
        <f t="shared" si="10"/>
        <v>248307722</v>
      </c>
      <c r="L139" s="135">
        <v>0</v>
      </c>
      <c r="M139" s="135">
        <f t="shared" si="9"/>
        <v>248307722</v>
      </c>
    </row>
    <row r="140" spans="1:13" s="1" customFormat="1" x14ac:dyDescent="0.2">
      <c r="A140" s="20">
        <v>122</v>
      </c>
      <c r="B140" s="21" t="s">
        <v>201</v>
      </c>
      <c r="C140" s="10" t="s">
        <v>202</v>
      </c>
      <c r="D140" s="29">
        <f>'Свод 2025 БП'!D136</f>
        <v>0</v>
      </c>
      <c r="E140" s="29">
        <f>'Свод 2025 БП'!E136</f>
        <v>0</v>
      </c>
      <c r="F140" s="29">
        <f>'Свод 2025 БП'!F136</f>
        <v>4070267</v>
      </c>
      <c r="G140" s="29"/>
      <c r="H140" s="29">
        <f>'Свод 2025 БП'!O136</f>
        <v>0</v>
      </c>
      <c r="I140" s="29">
        <f>'Свод 2025 БП'!P136</f>
        <v>0</v>
      </c>
      <c r="J140" s="29">
        <f>'Свод 2025 БП'!Q136</f>
        <v>179881832.63</v>
      </c>
      <c r="K140" s="29">
        <f t="shared" si="10"/>
        <v>183952099.63</v>
      </c>
      <c r="L140" s="135">
        <v>0</v>
      </c>
      <c r="M140" s="135">
        <f t="shared" si="9"/>
        <v>183952099.63</v>
      </c>
    </row>
    <row r="141" spans="1:13" s="1" customFormat="1" x14ac:dyDescent="0.2">
      <c r="A141" s="20">
        <v>123</v>
      </c>
      <c r="B141" s="21" t="s">
        <v>203</v>
      </c>
      <c r="C141" s="10" t="s">
        <v>41</v>
      </c>
      <c r="D141" s="29">
        <f>'Свод 2025 БП'!D137</f>
        <v>417798694</v>
      </c>
      <c r="E141" s="29">
        <f>'Свод 2025 БП'!E137</f>
        <v>13204458</v>
      </c>
      <c r="F141" s="29">
        <f>'Свод 2025 БП'!F137</f>
        <v>42523532</v>
      </c>
      <c r="G141" s="29"/>
      <c r="H141" s="29">
        <f>'Свод 2025 БП'!O137</f>
        <v>0</v>
      </c>
      <c r="I141" s="29">
        <f>'Свод 2025 БП'!P137</f>
        <v>0</v>
      </c>
      <c r="J141" s="29">
        <f>'Свод 2025 БП'!Q137</f>
        <v>310451142.86000001</v>
      </c>
      <c r="K141" s="29">
        <f t="shared" si="10"/>
        <v>783977826.86000001</v>
      </c>
      <c r="L141" s="135">
        <v>73658030.48999998</v>
      </c>
      <c r="M141" s="135">
        <f t="shared" si="9"/>
        <v>857635857.35000002</v>
      </c>
    </row>
    <row r="142" spans="1:13" s="1" customFormat="1" x14ac:dyDescent="0.2">
      <c r="A142" s="20">
        <v>124</v>
      </c>
      <c r="B142" s="12" t="s">
        <v>204</v>
      </c>
      <c r="C142" s="10" t="s">
        <v>230</v>
      </c>
      <c r="D142" s="29">
        <f>'Свод 2025 БП'!D138</f>
        <v>1859040702</v>
      </c>
      <c r="E142" s="29">
        <f>'Свод 2025 БП'!E138</f>
        <v>40614768</v>
      </c>
      <c r="F142" s="29">
        <f>'Свод 2025 БП'!F138</f>
        <v>507027647</v>
      </c>
      <c r="G142" s="29"/>
      <c r="H142" s="29">
        <f>'Свод 2025 БП'!O138</f>
        <v>0</v>
      </c>
      <c r="I142" s="29">
        <f>'Свод 2025 БП'!P138</f>
        <v>1540791</v>
      </c>
      <c r="J142" s="29">
        <f>'Свод 2025 БП'!Q138</f>
        <v>108895096.04000001</v>
      </c>
      <c r="K142" s="29">
        <f t="shared" si="10"/>
        <v>2517119004.04</v>
      </c>
      <c r="L142" s="135">
        <v>1615586.7</v>
      </c>
      <c r="M142" s="135">
        <f t="shared" si="9"/>
        <v>2518734590.7399998</v>
      </c>
    </row>
    <row r="143" spans="1:13" s="1" customFormat="1" x14ac:dyDescent="0.2">
      <c r="A143" s="20">
        <v>125</v>
      </c>
      <c r="B143" s="13" t="s">
        <v>205</v>
      </c>
      <c r="C143" s="10" t="s">
        <v>206</v>
      </c>
      <c r="D143" s="29">
        <f>'Свод 2025 БП'!D139</f>
        <v>1539858194</v>
      </c>
      <c r="E143" s="29">
        <f>'Свод 2025 БП'!E139</f>
        <v>80557447</v>
      </c>
      <c r="F143" s="29">
        <f>'Свод 2025 БП'!F139</f>
        <v>675294785.60000002</v>
      </c>
      <c r="G143" s="29"/>
      <c r="H143" s="29">
        <f>'Свод 2025 БП'!O139</f>
        <v>0</v>
      </c>
      <c r="I143" s="29">
        <f>'Свод 2025 БП'!P139</f>
        <v>1457505</v>
      </c>
      <c r="J143" s="29">
        <f>'Свод 2025 БП'!Q139</f>
        <v>91617509.200000003</v>
      </c>
      <c r="K143" s="29">
        <f t="shared" si="10"/>
        <v>2388785440.7999997</v>
      </c>
      <c r="L143" s="135">
        <v>15994414.790000001</v>
      </c>
      <c r="M143" s="135">
        <f t="shared" si="9"/>
        <v>2404779855.5899997</v>
      </c>
    </row>
    <row r="144" spans="1:13" s="1" customFormat="1" x14ac:dyDescent="0.2">
      <c r="A144" s="20">
        <v>126</v>
      </c>
      <c r="B144" s="21" t="s">
        <v>207</v>
      </c>
      <c r="C144" s="10" t="s">
        <v>208</v>
      </c>
      <c r="D144" s="29">
        <f>'Свод 2025 БП'!D140</f>
        <v>1031936116</v>
      </c>
      <c r="E144" s="29">
        <f>'Свод 2025 БП'!E140</f>
        <v>307113076</v>
      </c>
      <c r="F144" s="29">
        <f>'Свод 2025 БП'!F140</f>
        <v>14137985</v>
      </c>
      <c r="G144" s="29"/>
      <c r="H144" s="29">
        <f>'Свод 2025 БП'!O140</f>
        <v>0</v>
      </c>
      <c r="I144" s="29">
        <f>'Свод 2025 БП'!P140</f>
        <v>416430</v>
      </c>
      <c r="J144" s="29">
        <f>'Свод 2025 БП'!Q140</f>
        <v>0</v>
      </c>
      <c r="K144" s="29">
        <f t="shared" si="10"/>
        <v>1353603607</v>
      </c>
      <c r="L144" s="135">
        <v>18963934.800000001</v>
      </c>
      <c r="M144" s="135">
        <f t="shared" ref="M144:M151" si="11">K144+L144</f>
        <v>1372567541.8</v>
      </c>
    </row>
    <row r="145" spans="1:13" s="1" customFormat="1" x14ac:dyDescent="0.2">
      <c r="A145" s="20">
        <v>127</v>
      </c>
      <c r="B145" s="12" t="s">
        <v>209</v>
      </c>
      <c r="C145" s="10" t="s">
        <v>210</v>
      </c>
      <c r="D145" s="29">
        <f>'Свод 2025 БП'!D141</f>
        <v>0</v>
      </c>
      <c r="E145" s="29">
        <f>'Свод 2025 БП'!E141</f>
        <v>0</v>
      </c>
      <c r="F145" s="29">
        <f>'Свод 2025 БП'!F141</f>
        <v>67135161</v>
      </c>
      <c r="G145" s="29"/>
      <c r="H145" s="29">
        <f>'Свод 2025 БП'!O141</f>
        <v>0</v>
      </c>
      <c r="I145" s="29">
        <f>'Свод 2025 БП'!P141</f>
        <v>0</v>
      </c>
      <c r="J145" s="29">
        <f>'Свод 2025 БП'!Q141</f>
        <v>0</v>
      </c>
      <c r="K145" s="29">
        <f t="shared" si="10"/>
        <v>67135161</v>
      </c>
      <c r="L145" s="135">
        <v>0</v>
      </c>
      <c r="M145" s="135">
        <f t="shared" si="11"/>
        <v>67135161</v>
      </c>
    </row>
    <row r="146" spans="1:13" s="1" customFormat="1" x14ac:dyDescent="0.2">
      <c r="A146" s="20">
        <v>128</v>
      </c>
      <c r="B146" s="21" t="s">
        <v>211</v>
      </c>
      <c r="C146" s="10" t="s">
        <v>212</v>
      </c>
      <c r="D146" s="29">
        <f>'Свод 2025 БП'!D142</f>
        <v>0</v>
      </c>
      <c r="E146" s="29">
        <f>'Свод 2025 БП'!E142</f>
        <v>146481010</v>
      </c>
      <c r="F146" s="29">
        <f>'Свод 2025 БП'!F142</f>
        <v>292142167</v>
      </c>
      <c r="G146" s="29"/>
      <c r="H146" s="29">
        <f>'Свод 2025 БП'!O142</f>
        <v>0</v>
      </c>
      <c r="I146" s="29">
        <f>'Свод 2025 БП'!P142</f>
        <v>0</v>
      </c>
      <c r="J146" s="29">
        <f>'Свод 2025 БП'!Q142</f>
        <v>0</v>
      </c>
      <c r="K146" s="29">
        <f t="shared" si="10"/>
        <v>438623177</v>
      </c>
      <c r="L146" s="135">
        <v>75396000</v>
      </c>
      <c r="M146" s="135">
        <f t="shared" si="11"/>
        <v>514019177</v>
      </c>
    </row>
    <row r="147" spans="1:13" s="1" customFormat="1" x14ac:dyDescent="0.2">
      <c r="A147" s="20">
        <v>129</v>
      </c>
      <c r="B147" s="91" t="s">
        <v>255</v>
      </c>
      <c r="C147" s="94" t="s">
        <v>256</v>
      </c>
      <c r="D147" s="29">
        <f>'Свод 2025 БП'!D143</f>
        <v>0</v>
      </c>
      <c r="E147" s="29">
        <f>'Свод 2025 БП'!E143</f>
        <v>0</v>
      </c>
      <c r="F147" s="29">
        <f>'Свод 2025 БП'!F143</f>
        <v>0</v>
      </c>
      <c r="G147" s="29"/>
      <c r="H147" s="29">
        <f>'Свод 2025 БП'!O143</f>
        <v>0</v>
      </c>
      <c r="I147" s="29">
        <f>'Свод 2025 БП'!P143</f>
        <v>0</v>
      </c>
      <c r="J147" s="29">
        <f>'Свод 2025 БП'!Q143</f>
        <v>0</v>
      </c>
      <c r="K147" s="29">
        <f t="shared" si="10"/>
        <v>0</v>
      </c>
      <c r="L147" s="135">
        <v>543496973.83999979</v>
      </c>
      <c r="M147" s="135">
        <f t="shared" si="11"/>
        <v>543496973.83999979</v>
      </c>
    </row>
    <row r="148" spans="1:13" s="1" customFormat="1" x14ac:dyDescent="0.2">
      <c r="A148" s="20">
        <v>130</v>
      </c>
      <c r="B148" s="95" t="s">
        <v>257</v>
      </c>
      <c r="C148" s="42" t="s">
        <v>258</v>
      </c>
      <c r="D148" s="29">
        <f>'Свод 2025 БП'!D144</f>
        <v>0</v>
      </c>
      <c r="E148" s="29">
        <f>'Свод 2025 БП'!E144</f>
        <v>0</v>
      </c>
      <c r="F148" s="29">
        <f>'Свод 2025 БП'!F144</f>
        <v>0</v>
      </c>
      <c r="G148" s="29"/>
      <c r="H148" s="29">
        <f>'Свод 2025 БП'!O144</f>
        <v>0</v>
      </c>
      <c r="I148" s="29">
        <f>'Свод 2025 БП'!P144</f>
        <v>0</v>
      </c>
      <c r="J148" s="29">
        <f>'Свод 2025 БП'!Q144</f>
        <v>0</v>
      </c>
      <c r="K148" s="29">
        <f t="shared" si="10"/>
        <v>0</v>
      </c>
      <c r="L148" s="135">
        <v>412964552.2899999</v>
      </c>
      <c r="M148" s="135">
        <f t="shared" si="11"/>
        <v>412964552.2899999</v>
      </c>
    </row>
    <row r="149" spans="1:13" s="1" customFormat="1" x14ac:dyDescent="0.2">
      <c r="A149" s="20">
        <v>131</v>
      </c>
      <c r="B149" s="96" t="s">
        <v>259</v>
      </c>
      <c r="C149" s="156" t="s">
        <v>449</v>
      </c>
      <c r="D149" s="29">
        <f>'Свод 2025 БП'!D145</f>
        <v>0</v>
      </c>
      <c r="E149" s="29">
        <f>'Свод 2025 БП'!E145</f>
        <v>0</v>
      </c>
      <c r="F149" s="29">
        <f>'Свод 2025 БП'!F145</f>
        <v>0</v>
      </c>
      <c r="G149" s="29"/>
      <c r="H149" s="29">
        <f>'Свод 2025 БП'!O145</f>
        <v>0</v>
      </c>
      <c r="I149" s="29">
        <f>'Свод 2025 БП'!P145</f>
        <v>0</v>
      </c>
      <c r="J149" s="29">
        <f>'Свод 2025 БП'!Q145</f>
        <v>0</v>
      </c>
      <c r="K149" s="29">
        <f t="shared" si="10"/>
        <v>0</v>
      </c>
      <c r="L149" s="135">
        <v>2476023056.5099998</v>
      </c>
      <c r="M149" s="135">
        <f t="shared" si="11"/>
        <v>2476023056.5099998</v>
      </c>
    </row>
    <row r="150" spans="1:13" s="1" customFormat="1" x14ac:dyDescent="0.2">
      <c r="A150" s="20">
        <v>132</v>
      </c>
      <c r="B150" s="20" t="s">
        <v>263</v>
      </c>
      <c r="C150" s="28" t="s">
        <v>264</v>
      </c>
      <c r="D150" s="29">
        <f>'Свод 2025 БП'!D146</f>
        <v>0</v>
      </c>
      <c r="E150" s="29">
        <f>'Свод 2025 БП'!E146</f>
        <v>0</v>
      </c>
      <c r="F150" s="29">
        <f>'Свод 2025 БП'!F146</f>
        <v>0</v>
      </c>
      <c r="G150" s="29"/>
      <c r="H150" s="29">
        <f>'Свод 2025 БП'!O146</f>
        <v>0</v>
      </c>
      <c r="I150" s="29">
        <f>'Свод 2025 БП'!P146</f>
        <v>0</v>
      </c>
      <c r="J150" s="29">
        <f>'Свод 2025 БП'!Q146</f>
        <v>26121289</v>
      </c>
      <c r="K150" s="29">
        <f t="shared" si="10"/>
        <v>26121289</v>
      </c>
      <c r="L150" s="135">
        <v>0</v>
      </c>
      <c r="M150" s="135">
        <f t="shared" si="11"/>
        <v>26121289</v>
      </c>
    </row>
    <row r="151" spans="1:13" s="1" customFormat="1" x14ac:dyDescent="0.2">
      <c r="A151" s="20">
        <v>133</v>
      </c>
      <c r="B151" s="56" t="s">
        <v>315</v>
      </c>
      <c r="C151" s="28" t="s">
        <v>314</v>
      </c>
      <c r="D151" s="29">
        <f>'Свод 2025 БП'!D147</f>
        <v>0</v>
      </c>
      <c r="E151" s="29">
        <f>'Свод 2025 БП'!E147</f>
        <v>0</v>
      </c>
      <c r="F151" s="29">
        <f>'Свод 2025 БП'!F147</f>
        <v>0</v>
      </c>
      <c r="G151" s="39"/>
      <c r="H151" s="29">
        <f>'Свод 2025 БП'!O147</f>
        <v>0</v>
      </c>
      <c r="I151" s="29">
        <f>'Свод 2025 БП'!P147</f>
        <v>0</v>
      </c>
      <c r="J151" s="29">
        <f>'Свод 2025 БП'!Q147</f>
        <v>0</v>
      </c>
      <c r="K151" s="39">
        <f t="shared" ref="K151" si="12">D151+E151+F151+H151+I151+J151</f>
        <v>0</v>
      </c>
      <c r="L151" s="54">
        <v>71231753.999999955</v>
      </c>
      <c r="M151" s="54">
        <f t="shared" si="11"/>
        <v>71231753.999999955</v>
      </c>
    </row>
    <row r="152" spans="1:13" x14ac:dyDescent="0.2">
      <c r="A152" s="20">
        <v>134</v>
      </c>
      <c r="B152" s="56" t="s">
        <v>324</v>
      </c>
      <c r="C152" s="28" t="s">
        <v>321</v>
      </c>
      <c r="D152" s="29">
        <f>'Свод 2025 БП'!D148</f>
        <v>0</v>
      </c>
      <c r="E152" s="29">
        <f>'Свод 2025 БП'!E148</f>
        <v>8816614</v>
      </c>
      <c r="F152" s="29">
        <f>'Свод 2025 БП'!F148</f>
        <v>0</v>
      </c>
      <c r="G152" s="39"/>
      <c r="H152" s="29">
        <f>'Свод 2025 БП'!O148</f>
        <v>0</v>
      </c>
      <c r="I152" s="29">
        <f>'Свод 2025 БП'!P148</f>
        <v>0</v>
      </c>
      <c r="J152" s="29">
        <f>'Свод 2025 БП'!Q148</f>
        <v>0</v>
      </c>
      <c r="K152" s="39">
        <f t="shared" ref="K152" si="13">D152+E152+F152+H152+I152+J152</f>
        <v>8816614</v>
      </c>
      <c r="L152" s="54">
        <v>0</v>
      </c>
      <c r="M152" s="54">
        <f t="shared" ref="M152" si="14">K152+L152</f>
        <v>8816614</v>
      </c>
    </row>
    <row r="153" spans="1:13" ht="24" x14ac:dyDescent="0.2">
      <c r="A153" s="20">
        <v>135</v>
      </c>
      <c r="B153" s="56" t="s">
        <v>439</v>
      </c>
      <c r="C153" s="15" t="s">
        <v>389</v>
      </c>
      <c r="D153" s="29">
        <f>'Свод 2025 БП'!D149</f>
        <v>0</v>
      </c>
      <c r="E153" s="29">
        <f>'Свод 2025 БП'!E149</f>
        <v>0</v>
      </c>
      <c r="F153" s="29">
        <f>'Свод 2025 БП'!F149</f>
        <v>0</v>
      </c>
      <c r="G153" s="39"/>
      <c r="H153" s="29">
        <f>'Свод 2025 БП'!O149</f>
        <v>0</v>
      </c>
      <c r="I153" s="29">
        <f>'Свод 2025 БП'!P149</f>
        <v>0</v>
      </c>
      <c r="J153" s="29">
        <f>'Свод 2025 БП'!Q149</f>
        <v>0</v>
      </c>
      <c r="K153" s="39">
        <f t="shared" ref="K153" si="15">D153+E153+F153+H153+I153+J153</f>
        <v>0</v>
      </c>
      <c r="L153" s="54">
        <v>0</v>
      </c>
      <c r="M153" s="54">
        <f t="shared" ref="M153" si="16">K153+L153</f>
        <v>0</v>
      </c>
    </row>
    <row r="154" spans="1:13" ht="15.75" customHeight="1" x14ac:dyDescent="0.2">
      <c r="A154" s="20">
        <v>136</v>
      </c>
      <c r="B154" s="56" t="s">
        <v>434</v>
      </c>
      <c r="C154" s="15" t="s">
        <v>435</v>
      </c>
      <c r="D154" s="29">
        <f>'Свод 2025 БП'!D150</f>
        <v>0</v>
      </c>
      <c r="E154" s="29">
        <f>'Свод 2025 БП'!E150</f>
        <v>281476</v>
      </c>
      <c r="F154" s="29">
        <f>'Свод 2025 БП'!F150</f>
        <v>0</v>
      </c>
      <c r="G154" s="39"/>
      <c r="H154" s="29">
        <f>'Свод 2025 БП'!O150</f>
        <v>0</v>
      </c>
      <c r="I154" s="29">
        <f>'Свод 2025 БП'!P150</f>
        <v>0</v>
      </c>
      <c r="J154" s="29">
        <f>'Свод 2025 БП'!Q150</f>
        <v>0</v>
      </c>
      <c r="K154" s="39">
        <f t="shared" ref="K154" si="17">D154+E154+F154+H154+I154+J154</f>
        <v>281476</v>
      </c>
      <c r="L154" s="54">
        <v>0</v>
      </c>
      <c r="M154" s="54">
        <f t="shared" ref="M154:M155" si="18">K154+L154</f>
        <v>281476</v>
      </c>
    </row>
    <row r="155" spans="1:13" ht="15.75" customHeight="1" x14ac:dyDescent="0.2">
      <c r="A155" s="20">
        <v>137</v>
      </c>
      <c r="B155" s="56" t="s">
        <v>454</v>
      </c>
      <c r="C155" s="15" t="s">
        <v>455</v>
      </c>
      <c r="D155" s="29">
        <f>'Свод 2025 БП'!D151</f>
        <v>0</v>
      </c>
      <c r="E155" s="29"/>
      <c r="F155" s="29"/>
      <c r="G155" s="39"/>
      <c r="H155" s="29"/>
      <c r="I155" s="29"/>
      <c r="J155" s="29"/>
      <c r="K155" s="39"/>
      <c r="L155" s="54">
        <v>22737493.98</v>
      </c>
      <c r="M155" s="54">
        <f t="shared" si="18"/>
        <v>22737493.98</v>
      </c>
    </row>
    <row r="162" spans="5:13" x14ac:dyDescent="0.2">
      <c r="E162" s="4"/>
      <c r="F162" s="4"/>
      <c r="G162" s="4"/>
      <c r="H162" s="4"/>
      <c r="I162" s="4"/>
      <c r="K162" s="4"/>
      <c r="L162" s="4"/>
      <c r="M162" s="4"/>
    </row>
    <row r="163" spans="5:13" x14ac:dyDescent="0.2">
      <c r="E163" s="4"/>
      <c r="F163" s="4"/>
      <c r="G163" s="4"/>
      <c r="H163" s="4"/>
      <c r="I163" s="4"/>
      <c r="K163" s="4"/>
      <c r="L163" s="4"/>
      <c r="M163" s="4"/>
    </row>
    <row r="164" spans="5:13" x14ac:dyDescent="0.2">
      <c r="E164" s="4"/>
      <c r="F164" s="4"/>
      <c r="G164" s="4"/>
      <c r="H164" s="4"/>
      <c r="I164" s="4"/>
      <c r="K164" s="4"/>
      <c r="L164" s="4"/>
      <c r="M164" s="4"/>
    </row>
    <row r="165" spans="5:13" x14ac:dyDescent="0.2">
      <c r="E165" s="4"/>
      <c r="F165" s="4"/>
      <c r="G165" s="4"/>
      <c r="H165" s="4"/>
      <c r="I165" s="4"/>
      <c r="K165" s="4"/>
      <c r="L165" s="4"/>
      <c r="M165" s="4"/>
    </row>
  </sheetData>
  <mergeCells count="18">
    <mergeCell ref="A96:A99"/>
    <mergeCell ref="B96:B99"/>
    <mergeCell ref="F9:G11"/>
    <mergeCell ref="A12:C12"/>
    <mergeCell ref="A15:C15"/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51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N14" sqref="N14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146" bestFit="1" customWidth="1"/>
    <col min="4" max="4" width="16.140625" style="19" customWidth="1"/>
    <col min="5" max="7" width="14" style="19" customWidth="1"/>
    <col min="8" max="8" width="15.7109375" style="19" customWidth="1"/>
    <col min="9" max="9" width="19.28515625" style="19" customWidth="1"/>
    <col min="10" max="12" width="16.140625" style="19" customWidth="1"/>
    <col min="13" max="16384" width="9.140625" style="19"/>
  </cols>
  <sheetData>
    <row r="1" spans="1:12" x14ac:dyDescent="0.2">
      <c r="D1" s="152"/>
      <c r="E1" s="152"/>
      <c r="F1" s="152"/>
      <c r="G1" s="152"/>
      <c r="H1" s="152"/>
      <c r="L1" s="152"/>
    </row>
    <row r="2" spans="1:12" ht="39.75" customHeight="1" x14ac:dyDescent="0.2">
      <c r="A2" s="398" t="s">
        <v>381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</row>
    <row r="3" spans="1:12" x14ac:dyDescent="0.2">
      <c r="C3" s="220"/>
      <c r="D3" s="152"/>
      <c r="E3" s="152"/>
      <c r="F3" s="152"/>
      <c r="G3" s="152"/>
      <c r="H3" s="152"/>
      <c r="L3" s="19" t="s">
        <v>281</v>
      </c>
    </row>
    <row r="4" spans="1:12" s="221" customFormat="1" ht="15.75" customHeight="1" x14ac:dyDescent="0.2">
      <c r="A4" s="402" t="s">
        <v>44</v>
      </c>
      <c r="B4" s="402" t="s">
        <v>56</v>
      </c>
      <c r="C4" s="402" t="s">
        <v>45</v>
      </c>
      <c r="D4" s="400" t="s">
        <v>293</v>
      </c>
      <c r="E4" s="401"/>
      <c r="F4" s="401"/>
      <c r="G4" s="401"/>
      <c r="H4" s="401"/>
      <c r="I4" s="400"/>
      <c r="J4" s="400"/>
      <c r="K4" s="401"/>
      <c r="L4" s="400"/>
    </row>
    <row r="5" spans="1:12" ht="25.5" customHeight="1" x14ac:dyDescent="0.2">
      <c r="A5" s="402"/>
      <c r="B5" s="402"/>
      <c r="C5" s="402"/>
      <c r="D5" s="400" t="s">
        <v>277</v>
      </c>
      <c r="E5" s="395" t="s">
        <v>327</v>
      </c>
      <c r="F5" s="395" t="s">
        <v>328</v>
      </c>
      <c r="G5" s="395" t="s">
        <v>329</v>
      </c>
      <c r="H5" s="395" t="s">
        <v>456</v>
      </c>
      <c r="I5" s="400" t="s">
        <v>438</v>
      </c>
      <c r="J5" s="400" t="s">
        <v>294</v>
      </c>
      <c r="K5" s="401"/>
      <c r="L5" s="400"/>
    </row>
    <row r="6" spans="1:12" ht="26.25" customHeight="1" x14ac:dyDescent="0.2">
      <c r="A6" s="402"/>
      <c r="B6" s="402"/>
      <c r="C6" s="402"/>
      <c r="D6" s="400"/>
      <c r="E6" s="396"/>
      <c r="F6" s="396"/>
      <c r="G6" s="396"/>
      <c r="H6" s="396"/>
      <c r="I6" s="400"/>
      <c r="J6" s="400" t="s">
        <v>295</v>
      </c>
      <c r="K6" s="403" t="s">
        <v>320</v>
      </c>
      <c r="L6" s="404"/>
    </row>
    <row r="7" spans="1:12" ht="60.75" customHeight="1" x14ac:dyDescent="0.2">
      <c r="A7" s="402"/>
      <c r="B7" s="402"/>
      <c r="C7" s="402"/>
      <c r="D7" s="400"/>
      <c r="E7" s="397"/>
      <c r="F7" s="397"/>
      <c r="G7" s="397"/>
      <c r="H7" s="397"/>
      <c r="I7" s="400"/>
      <c r="J7" s="400"/>
      <c r="K7" s="222" t="s">
        <v>318</v>
      </c>
      <c r="L7" s="222" t="s">
        <v>319</v>
      </c>
    </row>
    <row r="8" spans="1:12" s="221" customFormat="1" x14ac:dyDescent="0.2">
      <c r="A8" s="399" t="s">
        <v>228</v>
      </c>
      <c r="B8" s="399"/>
      <c r="C8" s="399"/>
      <c r="D8" s="223">
        <f>D11+D10+D9</f>
        <v>7847308347.0797033</v>
      </c>
      <c r="E8" s="223">
        <f t="shared" ref="E8:L8" si="0">E11+E10+E9</f>
        <v>447759377</v>
      </c>
      <c r="F8" s="223">
        <f t="shared" si="0"/>
        <v>1963855</v>
      </c>
      <c r="G8" s="223">
        <f t="shared" si="0"/>
        <v>371103782</v>
      </c>
      <c r="H8" s="223">
        <f t="shared" si="0"/>
        <v>21721408.020000003</v>
      </c>
      <c r="I8" s="223">
        <f t="shared" si="0"/>
        <v>511872583</v>
      </c>
      <c r="J8" s="223">
        <f t="shared" si="0"/>
        <v>563397384.05970144</v>
      </c>
      <c r="K8" s="223">
        <f t="shared" si="0"/>
        <v>2039586796</v>
      </c>
      <c r="L8" s="223">
        <f t="shared" si="0"/>
        <v>3889903162</v>
      </c>
    </row>
    <row r="9" spans="1:12" s="221" customFormat="1" ht="11.25" customHeight="1" x14ac:dyDescent="0.2">
      <c r="A9" s="224"/>
      <c r="B9" s="224"/>
      <c r="C9" s="225" t="s">
        <v>54</v>
      </c>
      <c r="D9" s="226">
        <f>E9+F9+G9+H9+I9+J9+K9+L9</f>
        <v>56948730</v>
      </c>
      <c r="E9" s="40"/>
      <c r="F9" s="40"/>
      <c r="G9" s="40"/>
      <c r="H9" s="40"/>
      <c r="I9" s="227">
        <f>59039989+21725+3968-2116952</f>
        <v>56948730</v>
      </c>
      <c r="J9" s="226"/>
      <c r="K9" s="40"/>
      <c r="L9" s="226"/>
    </row>
    <row r="10" spans="1:12" s="221" customFormat="1" ht="11.25" customHeight="1" x14ac:dyDescent="0.2">
      <c r="A10" s="224"/>
      <c r="B10" s="224"/>
      <c r="C10" s="228" t="s">
        <v>466</v>
      </c>
      <c r="D10" s="226">
        <f>E10+F10+G10+H10+I10+J10+K10+L10</f>
        <v>3242603</v>
      </c>
      <c r="E10" s="40"/>
      <c r="F10" s="40"/>
      <c r="G10" s="40">
        <f>5891-5891</f>
        <v>0</v>
      </c>
      <c r="H10" s="40"/>
      <c r="I10" s="227">
        <f>4109938-300637-1348681+2116952-1351398+16429</f>
        <v>3242603</v>
      </c>
      <c r="J10" s="226"/>
      <c r="K10" s="40"/>
      <c r="L10" s="226"/>
    </row>
    <row r="11" spans="1:12" s="221" customFormat="1" x14ac:dyDescent="0.2">
      <c r="A11" s="399" t="s">
        <v>227</v>
      </c>
      <c r="B11" s="399"/>
      <c r="C11" s="399"/>
      <c r="D11" s="229">
        <f t="shared" ref="D11:L11" si="1">SUM(D12:D149)-D92</f>
        <v>7787117014.0797033</v>
      </c>
      <c r="E11" s="229">
        <f t="shared" si="1"/>
        <v>447759377</v>
      </c>
      <c r="F11" s="229">
        <f t="shared" si="1"/>
        <v>1963855</v>
      </c>
      <c r="G11" s="229">
        <f t="shared" si="1"/>
        <v>371103782</v>
      </c>
      <c r="H11" s="229">
        <f t="shared" si="1"/>
        <v>21721408.020000003</v>
      </c>
      <c r="I11" s="229">
        <f t="shared" si="1"/>
        <v>451681250</v>
      </c>
      <c r="J11" s="229">
        <f t="shared" si="1"/>
        <v>563397384.05970144</v>
      </c>
      <c r="K11" s="229">
        <f t="shared" si="1"/>
        <v>2039586796</v>
      </c>
      <c r="L11" s="229">
        <f t="shared" si="1"/>
        <v>3889903162</v>
      </c>
    </row>
    <row r="12" spans="1:12" ht="12" customHeight="1" x14ac:dyDescent="0.2">
      <c r="A12" s="98">
        <v>1</v>
      </c>
      <c r="B12" s="230" t="s">
        <v>57</v>
      </c>
      <c r="C12" s="231" t="s">
        <v>42</v>
      </c>
      <c r="D12" s="226">
        <f t="shared" ref="D12:D70" si="2">E12+F12+G12+H12+I12+J12+K12+L12</f>
        <v>34309684.25</v>
      </c>
      <c r="E12" s="40">
        <v>2045615</v>
      </c>
      <c r="F12" s="40">
        <v>4136</v>
      </c>
      <c r="G12" s="40">
        <v>1446251</v>
      </c>
      <c r="H12" s="40">
        <v>191497.25000000006</v>
      </c>
      <c r="I12" s="227">
        <v>0</v>
      </c>
      <c r="J12" s="227">
        <v>2794083</v>
      </c>
      <c r="K12" s="227">
        <v>9690099</v>
      </c>
      <c r="L12" s="227">
        <v>18138003</v>
      </c>
    </row>
    <row r="13" spans="1:12" x14ac:dyDescent="0.2">
      <c r="A13" s="98">
        <v>2</v>
      </c>
      <c r="B13" s="232" t="s">
        <v>58</v>
      </c>
      <c r="C13" s="231" t="s">
        <v>213</v>
      </c>
      <c r="D13" s="226">
        <f t="shared" si="2"/>
        <v>34075832.640000001</v>
      </c>
      <c r="E13" s="40">
        <v>2116683</v>
      </c>
      <c r="F13" s="40">
        <v>4136</v>
      </c>
      <c r="G13" s="40">
        <v>1334298</v>
      </c>
      <c r="H13" s="40">
        <v>187876.64000000007</v>
      </c>
      <c r="I13" s="227">
        <v>0</v>
      </c>
      <c r="J13" s="227">
        <v>1833155</v>
      </c>
      <c r="K13" s="227">
        <v>9948977</v>
      </c>
      <c r="L13" s="227">
        <v>18650707</v>
      </c>
    </row>
    <row r="14" spans="1:12" x14ac:dyDescent="0.2">
      <c r="A14" s="98">
        <v>3</v>
      </c>
      <c r="B14" s="233" t="s">
        <v>59</v>
      </c>
      <c r="C14" s="231" t="s">
        <v>5</v>
      </c>
      <c r="D14" s="226">
        <f t="shared" si="2"/>
        <v>109386888.72</v>
      </c>
      <c r="E14" s="40">
        <v>6007870</v>
      </c>
      <c r="F14" s="40">
        <v>12407</v>
      </c>
      <c r="G14" s="40">
        <v>5040427</v>
      </c>
      <c r="H14" s="40">
        <v>234025.72000000003</v>
      </c>
      <c r="I14" s="227">
        <v>0</v>
      </c>
      <c r="J14" s="227">
        <v>12040931</v>
      </c>
      <c r="K14" s="227">
        <v>30684456</v>
      </c>
      <c r="L14" s="227">
        <v>55366772</v>
      </c>
    </row>
    <row r="15" spans="1:12" ht="14.25" customHeight="1" x14ac:dyDescent="0.2">
      <c r="A15" s="98">
        <v>4</v>
      </c>
      <c r="B15" s="230" t="s">
        <v>60</v>
      </c>
      <c r="C15" s="231" t="s">
        <v>214</v>
      </c>
      <c r="D15" s="226">
        <f t="shared" si="2"/>
        <v>36035304.640000001</v>
      </c>
      <c r="E15" s="40">
        <v>2289027</v>
      </c>
      <c r="F15" s="40">
        <v>4136</v>
      </c>
      <c r="G15" s="40">
        <v>1365815</v>
      </c>
      <c r="H15" s="40">
        <v>20129.64</v>
      </c>
      <c r="I15" s="227">
        <v>0</v>
      </c>
      <c r="J15" s="227">
        <v>1638858</v>
      </c>
      <c r="K15" s="227">
        <v>10530862</v>
      </c>
      <c r="L15" s="227">
        <v>20186477</v>
      </c>
    </row>
    <row r="16" spans="1:12" x14ac:dyDescent="0.2">
      <c r="A16" s="98">
        <v>5</v>
      </c>
      <c r="B16" s="230" t="s">
        <v>61</v>
      </c>
      <c r="C16" s="231" t="s">
        <v>8</v>
      </c>
      <c r="D16" s="226">
        <f t="shared" si="2"/>
        <v>39129630.120000005</v>
      </c>
      <c r="E16" s="40">
        <v>2507715</v>
      </c>
      <c r="F16" s="40">
        <v>5705</v>
      </c>
      <c r="G16" s="40">
        <v>1735260</v>
      </c>
      <c r="H16" s="40">
        <v>243342.12000000005</v>
      </c>
      <c r="I16" s="227">
        <v>0</v>
      </c>
      <c r="J16" s="227">
        <v>1267158</v>
      </c>
      <c r="K16" s="227">
        <v>11615721</v>
      </c>
      <c r="L16" s="227">
        <v>21754729</v>
      </c>
    </row>
    <row r="17" spans="1:12" x14ac:dyDescent="0.2">
      <c r="A17" s="98">
        <v>6</v>
      </c>
      <c r="B17" s="233" t="s">
        <v>62</v>
      </c>
      <c r="C17" s="231" t="s">
        <v>63</v>
      </c>
      <c r="D17" s="226">
        <f t="shared" si="2"/>
        <v>279906320.81</v>
      </c>
      <c r="E17" s="40">
        <v>17378438</v>
      </c>
      <c r="F17" s="40">
        <v>28950</v>
      </c>
      <c r="G17" s="40">
        <v>14532494</v>
      </c>
      <c r="H17" s="40">
        <v>53143.810000000005</v>
      </c>
      <c r="I17" s="227">
        <v>14334729</v>
      </c>
      <c r="J17" s="227">
        <v>15431873</v>
      </c>
      <c r="K17" s="227">
        <v>76569505</v>
      </c>
      <c r="L17" s="227">
        <v>141577188</v>
      </c>
    </row>
    <row r="18" spans="1:12" x14ac:dyDescent="0.2">
      <c r="A18" s="98">
        <v>7</v>
      </c>
      <c r="B18" s="230" t="s">
        <v>64</v>
      </c>
      <c r="C18" s="231" t="s">
        <v>215</v>
      </c>
      <c r="D18" s="226">
        <f t="shared" si="2"/>
        <v>103603853</v>
      </c>
      <c r="E18" s="40">
        <v>6405996</v>
      </c>
      <c r="F18" s="40">
        <v>20679</v>
      </c>
      <c r="G18" s="40">
        <v>4435786</v>
      </c>
      <c r="H18" s="40">
        <v>212013</v>
      </c>
      <c r="I18" s="227">
        <v>0</v>
      </c>
      <c r="J18" s="227">
        <v>5541979</v>
      </c>
      <c r="K18" s="227">
        <v>30392012</v>
      </c>
      <c r="L18" s="227">
        <v>56595388</v>
      </c>
    </row>
    <row r="19" spans="1:12" x14ac:dyDescent="0.2">
      <c r="A19" s="98">
        <v>8</v>
      </c>
      <c r="B19" s="233" t="s">
        <v>65</v>
      </c>
      <c r="C19" s="231" t="s">
        <v>17</v>
      </c>
      <c r="D19" s="226">
        <f t="shared" si="2"/>
        <v>41207508.579999998</v>
      </c>
      <c r="E19" s="40">
        <v>2680868</v>
      </c>
      <c r="F19" s="40">
        <v>4136</v>
      </c>
      <c r="G19" s="40">
        <v>1854171</v>
      </c>
      <c r="H19" s="40">
        <v>27913.580000000005</v>
      </c>
      <c r="I19" s="227">
        <v>0</v>
      </c>
      <c r="J19" s="227">
        <v>1450896</v>
      </c>
      <c r="K19" s="227">
        <v>12241423</v>
      </c>
      <c r="L19" s="227">
        <v>22948101</v>
      </c>
    </row>
    <row r="20" spans="1:12" x14ac:dyDescent="0.2">
      <c r="A20" s="98">
        <v>9</v>
      </c>
      <c r="B20" s="233" t="s">
        <v>66</v>
      </c>
      <c r="C20" s="231" t="s">
        <v>6</v>
      </c>
      <c r="D20" s="226">
        <f t="shared" si="2"/>
        <v>40577765.460000001</v>
      </c>
      <c r="E20" s="40">
        <v>2434433</v>
      </c>
      <c r="F20" s="40">
        <v>8272</v>
      </c>
      <c r="G20" s="40">
        <v>1543692</v>
      </c>
      <c r="H20" s="40">
        <v>70055.460000000006</v>
      </c>
      <c r="I20" s="227">
        <v>0</v>
      </c>
      <c r="J20" s="227">
        <v>5045401</v>
      </c>
      <c r="K20" s="227">
        <v>10951436</v>
      </c>
      <c r="L20" s="227">
        <v>20524476</v>
      </c>
    </row>
    <row r="21" spans="1:12" x14ac:dyDescent="0.2">
      <c r="A21" s="98">
        <v>10</v>
      </c>
      <c r="B21" s="233" t="s">
        <v>67</v>
      </c>
      <c r="C21" s="231" t="s">
        <v>18</v>
      </c>
      <c r="D21" s="226">
        <f t="shared" si="2"/>
        <v>48271928.140000001</v>
      </c>
      <c r="E21" s="40">
        <v>3160959</v>
      </c>
      <c r="F21" s="40">
        <v>4136</v>
      </c>
      <c r="G21" s="40">
        <v>2289349</v>
      </c>
      <c r="H21" s="40">
        <v>114563.14000000004</v>
      </c>
      <c r="I21" s="227">
        <v>0</v>
      </c>
      <c r="J21" s="227">
        <v>2443503</v>
      </c>
      <c r="K21" s="227">
        <v>14073315</v>
      </c>
      <c r="L21" s="227">
        <v>26186103</v>
      </c>
    </row>
    <row r="22" spans="1:12" x14ac:dyDescent="0.2">
      <c r="A22" s="98">
        <v>11</v>
      </c>
      <c r="B22" s="233" t="s">
        <v>68</v>
      </c>
      <c r="C22" s="231" t="s">
        <v>7</v>
      </c>
      <c r="D22" s="226">
        <f t="shared" si="2"/>
        <v>39428448.629999995</v>
      </c>
      <c r="E22" s="40">
        <v>2741813</v>
      </c>
      <c r="F22" s="40">
        <v>4136</v>
      </c>
      <c r="G22" s="40">
        <v>1647465</v>
      </c>
      <c r="H22" s="40">
        <v>171934.63000000006</v>
      </c>
      <c r="I22" s="227">
        <v>0</v>
      </c>
      <c r="J22" s="227">
        <v>3427662</v>
      </c>
      <c r="K22" s="227">
        <v>10830918</v>
      </c>
      <c r="L22" s="227">
        <v>20604520</v>
      </c>
    </row>
    <row r="23" spans="1:12" x14ac:dyDescent="0.2">
      <c r="A23" s="98">
        <v>12</v>
      </c>
      <c r="B23" s="233" t="s">
        <v>69</v>
      </c>
      <c r="C23" s="231" t="s">
        <v>19</v>
      </c>
      <c r="D23" s="226">
        <f t="shared" si="2"/>
        <v>73773029.289999992</v>
      </c>
      <c r="E23" s="40">
        <v>4805284</v>
      </c>
      <c r="F23" s="40">
        <v>17380</v>
      </c>
      <c r="G23" s="40">
        <v>3416185</v>
      </c>
      <c r="H23" s="40">
        <v>437591.2900000001</v>
      </c>
      <c r="I23" s="227">
        <v>0</v>
      </c>
      <c r="J23" s="227">
        <v>1689544</v>
      </c>
      <c r="K23" s="227">
        <v>22096503</v>
      </c>
      <c r="L23" s="227">
        <v>41310542</v>
      </c>
    </row>
    <row r="24" spans="1:12" x14ac:dyDescent="0.2">
      <c r="A24" s="98">
        <v>13</v>
      </c>
      <c r="B24" s="233" t="s">
        <v>234</v>
      </c>
      <c r="C24" s="231" t="s">
        <v>235</v>
      </c>
      <c r="D24" s="226">
        <f t="shared" si="2"/>
        <v>0</v>
      </c>
      <c r="E24" s="40"/>
      <c r="F24" s="40">
        <v>0</v>
      </c>
      <c r="G24" s="40">
        <v>0</v>
      </c>
      <c r="H24" s="40">
        <v>0</v>
      </c>
      <c r="I24" s="227">
        <v>0</v>
      </c>
      <c r="J24" s="227">
        <v>0</v>
      </c>
      <c r="K24" s="227">
        <v>0</v>
      </c>
      <c r="L24" s="227">
        <v>0</v>
      </c>
    </row>
    <row r="25" spans="1:12" x14ac:dyDescent="0.2">
      <c r="A25" s="98">
        <v>14</v>
      </c>
      <c r="B25" s="233" t="s">
        <v>70</v>
      </c>
      <c r="C25" s="231" t="s">
        <v>22</v>
      </c>
      <c r="D25" s="226">
        <f t="shared" si="2"/>
        <v>48193840</v>
      </c>
      <c r="E25" s="40">
        <v>3033515</v>
      </c>
      <c r="F25" s="40">
        <v>0</v>
      </c>
      <c r="G25" s="40">
        <v>2376673</v>
      </c>
      <c r="H25" s="40">
        <v>118268</v>
      </c>
      <c r="I25" s="227">
        <v>0</v>
      </c>
      <c r="J25" s="227">
        <v>1055965</v>
      </c>
      <c r="K25" s="227">
        <v>14587678</v>
      </c>
      <c r="L25" s="227">
        <v>27021741</v>
      </c>
    </row>
    <row r="26" spans="1:12" x14ac:dyDescent="0.2">
      <c r="A26" s="98">
        <v>15</v>
      </c>
      <c r="B26" s="233" t="s">
        <v>71</v>
      </c>
      <c r="C26" s="231" t="s">
        <v>10</v>
      </c>
      <c r="D26" s="226">
        <f t="shared" si="2"/>
        <v>72875648.400000006</v>
      </c>
      <c r="E26" s="40">
        <v>4378161</v>
      </c>
      <c r="F26" s="40">
        <v>4136</v>
      </c>
      <c r="G26" s="40">
        <v>3445369</v>
      </c>
      <c r="H26" s="40">
        <v>268878.40000000002</v>
      </c>
      <c r="I26" s="227">
        <v>0</v>
      </c>
      <c r="J26" s="227">
        <v>3237589</v>
      </c>
      <c r="K26" s="227">
        <v>20712954</v>
      </c>
      <c r="L26" s="227">
        <v>40828561</v>
      </c>
    </row>
    <row r="27" spans="1:12" x14ac:dyDescent="0.2">
      <c r="A27" s="98">
        <v>16</v>
      </c>
      <c r="B27" s="233" t="s">
        <v>72</v>
      </c>
      <c r="C27" s="231" t="s">
        <v>348</v>
      </c>
      <c r="D27" s="226">
        <f t="shared" si="2"/>
        <v>90596047.629999995</v>
      </c>
      <c r="E27" s="40">
        <v>5447977</v>
      </c>
      <c r="F27" s="40">
        <v>16543</v>
      </c>
      <c r="G27" s="40">
        <v>4412157</v>
      </c>
      <c r="H27" s="40">
        <v>218264.63</v>
      </c>
      <c r="I27" s="227">
        <v>0</v>
      </c>
      <c r="J27" s="227">
        <v>2956702</v>
      </c>
      <c r="K27" s="227">
        <v>26845135</v>
      </c>
      <c r="L27" s="227">
        <v>50699269</v>
      </c>
    </row>
    <row r="28" spans="1:12" x14ac:dyDescent="0.2">
      <c r="A28" s="98">
        <v>17</v>
      </c>
      <c r="B28" s="233" t="s">
        <v>73</v>
      </c>
      <c r="C28" s="231" t="s">
        <v>9</v>
      </c>
      <c r="D28" s="226">
        <f t="shared" si="2"/>
        <v>171380851.63</v>
      </c>
      <c r="E28" s="40">
        <v>7953567</v>
      </c>
      <c r="F28" s="40">
        <v>20679</v>
      </c>
      <c r="G28" s="40">
        <v>8549594</v>
      </c>
      <c r="H28" s="40">
        <v>684771.63</v>
      </c>
      <c r="I28" s="227">
        <v>0</v>
      </c>
      <c r="J28" s="227">
        <v>12546043</v>
      </c>
      <c r="K28" s="227">
        <v>48721249</v>
      </c>
      <c r="L28" s="227">
        <v>92904948</v>
      </c>
    </row>
    <row r="29" spans="1:12" x14ac:dyDescent="0.2">
      <c r="A29" s="98">
        <v>18</v>
      </c>
      <c r="B29" s="230" t="s">
        <v>74</v>
      </c>
      <c r="C29" s="231" t="s">
        <v>11</v>
      </c>
      <c r="D29" s="226">
        <f t="shared" si="2"/>
        <v>30795910.52</v>
      </c>
      <c r="E29" s="40">
        <v>1740801</v>
      </c>
      <c r="F29" s="40">
        <v>4136</v>
      </c>
      <c r="G29" s="40">
        <v>1536313</v>
      </c>
      <c r="H29" s="40">
        <v>69283.520000000004</v>
      </c>
      <c r="I29" s="227">
        <v>0</v>
      </c>
      <c r="J29" s="227">
        <v>2344242</v>
      </c>
      <c r="K29" s="227">
        <v>8450775</v>
      </c>
      <c r="L29" s="227">
        <v>16650360</v>
      </c>
    </row>
    <row r="30" spans="1:12" x14ac:dyDescent="0.2">
      <c r="A30" s="98">
        <v>19</v>
      </c>
      <c r="B30" s="230" t="s">
        <v>75</v>
      </c>
      <c r="C30" s="231" t="s">
        <v>216</v>
      </c>
      <c r="D30" s="226">
        <f t="shared" si="2"/>
        <v>25157485.16</v>
      </c>
      <c r="E30" s="40">
        <v>1713517</v>
      </c>
      <c r="F30" s="40">
        <v>0</v>
      </c>
      <c r="G30" s="40">
        <v>1058421</v>
      </c>
      <c r="H30" s="40">
        <v>46969.16</v>
      </c>
      <c r="I30" s="227">
        <v>0</v>
      </c>
      <c r="J30" s="227">
        <v>2044348</v>
      </c>
      <c r="K30" s="227">
        <v>7040189</v>
      </c>
      <c r="L30" s="227">
        <v>13254041</v>
      </c>
    </row>
    <row r="31" spans="1:12" x14ac:dyDescent="0.2">
      <c r="A31" s="98">
        <v>20</v>
      </c>
      <c r="B31" s="230" t="s">
        <v>76</v>
      </c>
      <c r="C31" s="231" t="s">
        <v>349</v>
      </c>
      <c r="D31" s="226">
        <f t="shared" si="2"/>
        <v>127259369.44</v>
      </c>
      <c r="E31" s="40">
        <v>7477606</v>
      </c>
      <c r="F31" s="40">
        <v>4136</v>
      </c>
      <c r="G31" s="40">
        <v>5619161</v>
      </c>
      <c r="H31" s="40">
        <v>578220.44000000018</v>
      </c>
      <c r="I31" s="227">
        <v>0</v>
      </c>
      <c r="J31" s="227">
        <v>10949434</v>
      </c>
      <c r="K31" s="227">
        <v>35158045</v>
      </c>
      <c r="L31" s="227">
        <v>67472767</v>
      </c>
    </row>
    <row r="32" spans="1:12" x14ac:dyDescent="0.2">
      <c r="A32" s="98">
        <v>21</v>
      </c>
      <c r="B32" s="230" t="s">
        <v>77</v>
      </c>
      <c r="C32" s="231" t="s">
        <v>38</v>
      </c>
      <c r="D32" s="226">
        <f t="shared" si="2"/>
        <v>105301260.74000001</v>
      </c>
      <c r="E32" s="40">
        <v>6616696</v>
      </c>
      <c r="F32" s="40">
        <v>8272</v>
      </c>
      <c r="G32" s="40">
        <v>5497922</v>
      </c>
      <c r="H32" s="40">
        <v>409761.74000000005</v>
      </c>
      <c r="I32" s="227">
        <v>0</v>
      </c>
      <c r="J32" s="227">
        <v>11651518</v>
      </c>
      <c r="K32" s="227">
        <v>28857980</v>
      </c>
      <c r="L32" s="227">
        <v>52259111</v>
      </c>
    </row>
    <row r="33" spans="1:12" x14ac:dyDescent="0.2">
      <c r="A33" s="98">
        <v>22</v>
      </c>
      <c r="B33" s="233" t="s">
        <v>78</v>
      </c>
      <c r="C33" s="231" t="s">
        <v>79</v>
      </c>
      <c r="D33" s="226">
        <f t="shared" si="2"/>
        <v>49149052.870000005</v>
      </c>
      <c r="E33" s="40">
        <v>2881908</v>
      </c>
      <c r="F33" s="40">
        <v>7542</v>
      </c>
      <c r="G33" s="40">
        <v>2178878</v>
      </c>
      <c r="H33" s="40">
        <v>103716.87</v>
      </c>
      <c r="I33" s="227">
        <v>0</v>
      </c>
      <c r="J33" s="227">
        <v>5549536</v>
      </c>
      <c r="K33" s="227">
        <v>13219284</v>
      </c>
      <c r="L33" s="227">
        <v>25208188</v>
      </c>
    </row>
    <row r="34" spans="1:12" ht="12" customHeight="1" x14ac:dyDescent="0.2">
      <c r="A34" s="98">
        <v>23</v>
      </c>
      <c r="B34" s="233" t="s">
        <v>80</v>
      </c>
      <c r="C34" s="231" t="s">
        <v>81</v>
      </c>
      <c r="D34" s="226">
        <f t="shared" si="2"/>
        <v>0</v>
      </c>
      <c r="E34" s="40"/>
      <c r="F34" s="40">
        <v>0</v>
      </c>
      <c r="G34" s="40">
        <v>0</v>
      </c>
      <c r="H34" s="40">
        <v>0</v>
      </c>
      <c r="I34" s="227">
        <v>0</v>
      </c>
      <c r="J34" s="227">
        <v>0</v>
      </c>
      <c r="K34" s="227">
        <v>0</v>
      </c>
      <c r="L34" s="227">
        <v>0</v>
      </c>
    </row>
    <row r="35" spans="1:12" ht="24" x14ac:dyDescent="0.2">
      <c r="A35" s="98">
        <v>24</v>
      </c>
      <c r="B35" s="233" t="s">
        <v>82</v>
      </c>
      <c r="C35" s="231" t="s">
        <v>83</v>
      </c>
      <c r="D35" s="226">
        <f t="shared" si="2"/>
        <v>0</v>
      </c>
      <c r="E35" s="40"/>
      <c r="F35" s="40">
        <v>0</v>
      </c>
      <c r="G35" s="40">
        <v>0</v>
      </c>
      <c r="H35" s="40">
        <v>0</v>
      </c>
      <c r="I35" s="227">
        <v>0</v>
      </c>
      <c r="J35" s="227">
        <v>0</v>
      </c>
      <c r="K35" s="227">
        <v>0</v>
      </c>
      <c r="L35" s="227">
        <v>0</v>
      </c>
    </row>
    <row r="36" spans="1:12" x14ac:dyDescent="0.2">
      <c r="A36" s="98">
        <v>25</v>
      </c>
      <c r="B36" s="230" t="s">
        <v>84</v>
      </c>
      <c r="C36" s="231" t="s">
        <v>85</v>
      </c>
      <c r="D36" s="226">
        <f t="shared" si="2"/>
        <v>395837975.71000004</v>
      </c>
      <c r="E36" s="40">
        <v>27872905</v>
      </c>
      <c r="F36" s="40">
        <v>161293</v>
      </c>
      <c r="G36" s="40">
        <v>29335474</v>
      </c>
      <c r="H36" s="40">
        <v>492572.71000000014</v>
      </c>
      <c r="I36" s="227">
        <v>33490942</v>
      </c>
      <c r="J36" s="227">
        <v>48113991</v>
      </c>
      <c r="K36" s="227">
        <v>18528817</v>
      </c>
      <c r="L36" s="227">
        <v>237841981</v>
      </c>
    </row>
    <row r="37" spans="1:12" ht="15.75" customHeight="1" x14ac:dyDescent="0.2">
      <c r="A37" s="98">
        <v>26</v>
      </c>
      <c r="B37" s="233" t="s">
        <v>86</v>
      </c>
      <c r="C37" s="231" t="s">
        <v>87</v>
      </c>
      <c r="D37" s="226">
        <f t="shared" si="2"/>
        <v>50792851.480000004</v>
      </c>
      <c r="E37" s="40">
        <v>0</v>
      </c>
      <c r="F37" s="40">
        <v>0</v>
      </c>
      <c r="G37" s="40">
        <v>0</v>
      </c>
      <c r="H37" s="40">
        <v>552430.48</v>
      </c>
      <c r="I37" s="227">
        <v>3632948</v>
      </c>
      <c r="J37" s="227">
        <v>475184</v>
      </c>
      <c r="K37" s="227">
        <v>0</v>
      </c>
      <c r="L37" s="227">
        <v>46132289</v>
      </c>
    </row>
    <row r="38" spans="1:12" x14ac:dyDescent="0.2">
      <c r="A38" s="98">
        <v>27</v>
      </c>
      <c r="B38" s="232" t="s">
        <v>88</v>
      </c>
      <c r="C38" s="231" t="s">
        <v>89</v>
      </c>
      <c r="D38" s="226">
        <f t="shared" si="2"/>
        <v>140580679</v>
      </c>
      <c r="E38" s="40"/>
      <c r="F38" s="40">
        <v>0</v>
      </c>
      <c r="G38" s="40">
        <v>0</v>
      </c>
      <c r="H38" s="40">
        <v>0</v>
      </c>
      <c r="I38" s="227">
        <v>0</v>
      </c>
      <c r="J38" s="227">
        <v>10116302</v>
      </c>
      <c r="K38" s="227">
        <v>130464377</v>
      </c>
      <c r="L38" s="227">
        <v>0</v>
      </c>
    </row>
    <row r="39" spans="1:12" x14ac:dyDescent="0.2">
      <c r="A39" s="98">
        <v>28</v>
      </c>
      <c r="B39" s="232" t="s">
        <v>90</v>
      </c>
      <c r="C39" s="231" t="s">
        <v>39</v>
      </c>
      <c r="D39" s="226">
        <f t="shared" si="2"/>
        <v>142728963.34999999</v>
      </c>
      <c r="E39" s="40">
        <v>9267721</v>
      </c>
      <c r="F39" s="40">
        <v>46329</v>
      </c>
      <c r="G39" s="40">
        <v>6919913</v>
      </c>
      <c r="H39" s="40">
        <v>180612.35</v>
      </c>
      <c r="I39" s="227">
        <v>0</v>
      </c>
      <c r="J39" s="227">
        <v>12177510</v>
      </c>
      <c r="K39" s="227">
        <v>40241494</v>
      </c>
      <c r="L39" s="227">
        <v>73895384</v>
      </c>
    </row>
    <row r="40" spans="1:12" ht="12.75" customHeight="1" x14ac:dyDescent="0.2">
      <c r="A40" s="98">
        <v>29</v>
      </c>
      <c r="B40" s="230" t="s">
        <v>91</v>
      </c>
      <c r="C40" s="231" t="s">
        <v>37</v>
      </c>
      <c r="D40" s="226">
        <f t="shared" si="2"/>
        <v>208924326</v>
      </c>
      <c r="E40" s="40">
        <v>11122620</v>
      </c>
      <c r="F40" s="40">
        <v>70152</v>
      </c>
      <c r="G40" s="40">
        <v>11314077</v>
      </c>
      <c r="H40" s="40">
        <f>137275+316790</f>
        <v>454065</v>
      </c>
      <c r="I40" s="227">
        <v>0</v>
      </c>
      <c r="J40" s="227">
        <v>14713408</v>
      </c>
      <c r="K40" s="227">
        <v>65156244</v>
      </c>
      <c r="L40" s="227">
        <v>106093760</v>
      </c>
    </row>
    <row r="41" spans="1:12" x14ac:dyDescent="0.2">
      <c r="A41" s="98">
        <v>30</v>
      </c>
      <c r="B41" s="232" t="s">
        <v>92</v>
      </c>
      <c r="C41" s="231" t="s">
        <v>16</v>
      </c>
      <c r="D41" s="226">
        <f t="shared" si="2"/>
        <v>43686211</v>
      </c>
      <c r="E41" s="40">
        <v>2654160</v>
      </c>
      <c r="F41" s="40">
        <v>16543</v>
      </c>
      <c r="G41" s="40">
        <v>1865246</v>
      </c>
      <c r="H41" s="40">
        <v>0</v>
      </c>
      <c r="I41" s="227">
        <v>0</v>
      </c>
      <c r="J41" s="227">
        <v>2918687</v>
      </c>
      <c r="K41" s="227">
        <v>12696972</v>
      </c>
      <c r="L41" s="227">
        <v>23534603</v>
      </c>
    </row>
    <row r="42" spans="1:12" x14ac:dyDescent="0.2">
      <c r="A42" s="98">
        <v>31</v>
      </c>
      <c r="B42" s="233" t="s">
        <v>93</v>
      </c>
      <c r="C42" s="231" t="s">
        <v>21</v>
      </c>
      <c r="D42" s="226">
        <f t="shared" si="2"/>
        <v>142272284.99000001</v>
      </c>
      <c r="E42" s="40">
        <v>7204470</v>
      </c>
      <c r="F42" s="40">
        <v>66171</v>
      </c>
      <c r="G42" s="40">
        <v>7144751</v>
      </c>
      <c r="H42" s="40">
        <v>88953.99</v>
      </c>
      <c r="I42" s="227">
        <v>0</v>
      </c>
      <c r="J42" s="227">
        <v>6990679</v>
      </c>
      <c r="K42" s="227">
        <v>41868694</v>
      </c>
      <c r="L42" s="227">
        <v>78908566</v>
      </c>
    </row>
    <row r="43" spans="1:12" x14ac:dyDescent="0.2">
      <c r="A43" s="98">
        <v>32</v>
      </c>
      <c r="B43" s="232" t="s">
        <v>94</v>
      </c>
      <c r="C43" s="231" t="s">
        <v>24</v>
      </c>
      <c r="D43" s="226">
        <f t="shared" si="2"/>
        <v>54734970.810000002</v>
      </c>
      <c r="E43" s="40">
        <v>2872037</v>
      </c>
      <c r="F43" s="40">
        <v>16543</v>
      </c>
      <c r="G43" s="40">
        <v>2488909</v>
      </c>
      <c r="H43" s="40">
        <v>208440.81000000006</v>
      </c>
      <c r="I43" s="227">
        <v>0</v>
      </c>
      <c r="J43" s="227">
        <v>1055965</v>
      </c>
      <c r="K43" s="227">
        <v>16648590</v>
      </c>
      <c r="L43" s="227">
        <v>31444486</v>
      </c>
    </row>
    <row r="44" spans="1:12" x14ac:dyDescent="0.2">
      <c r="A44" s="98">
        <v>33</v>
      </c>
      <c r="B44" s="230" t="s">
        <v>95</v>
      </c>
      <c r="C44" s="231" t="s">
        <v>217</v>
      </c>
      <c r="D44" s="226">
        <f t="shared" si="2"/>
        <v>138322210.13999999</v>
      </c>
      <c r="E44" s="40">
        <v>8972160</v>
      </c>
      <c r="F44" s="40">
        <v>24814</v>
      </c>
      <c r="G44" s="40">
        <v>7009720</v>
      </c>
      <c r="H44" s="40">
        <v>498631.14</v>
      </c>
      <c r="I44" s="227">
        <v>0</v>
      </c>
      <c r="J44" s="227">
        <v>4627239</v>
      </c>
      <c r="K44" s="227">
        <v>40892850</v>
      </c>
      <c r="L44" s="227">
        <v>76296796</v>
      </c>
    </row>
    <row r="45" spans="1:12" x14ac:dyDescent="0.2">
      <c r="A45" s="98">
        <v>34</v>
      </c>
      <c r="B45" s="234" t="s">
        <v>96</v>
      </c>
      <c r="C45" s="235" t="s">
        <v>218</v>
      </c>
      <c r="D45" s="226">
        <f t="shared" si="2"/>
        <v>48582584.170000002</v>
      </c>
      <c r="E45" s="40">
        <v>3114269</v>
      </c>
      <c r="F45" s="40">
        <v>8272</v>
      </c>
      <c r="G45" s="40">
        <v>2172845</v>
      </c>
      <c r="H45" s="40">
        <v>48224.170000000006</v>
      </c>
      <c r="I45" s="227">
        <v>0</v>
      </c>
      <c r="J45" s="227">
        <v>1600843</v>
      </c>
      <c r="K45" s="227">
        <v>13905469</v>
      </c>
      <c r="L45" s="227">
        <v>27732662</v>
      </c>
    </row>
    <row r="46" spans="1:12" x14ac:dyDescent="0.2">
      <c r="A46" s="98">
        <v>35</v>
      </c>
      <c r="B46" s="230" t="s">
        <v>97</v>
      </c>
      <c r="C46" s="231" t="s">
        <v>219</v>
      </c>
      <c r="D46" s="226">
        <f t="shared" si="2"/>
        <v>30520966.719999999</v>
      </c>
      <c r="E46" s="40">
        <v>2114336</v>
      </c>
      <c r="F46" s="40">
        <v>8272</v>
      </c>
      <c r="G46" s="40">
        <v>1194702</v>
      </c>
      <c r="H46" s="40">
        <v>142271.72000000003</v>
      </c>
      <c r="I46" s="227">
        <v>0</v>
      </c>
      <c r="J46" s="227">
        <v>306230</v>
      </c>
      <c r="K46" s="227">
        <v>9171245</v>
      </c>
      <c r="L46" s="227">
        <v>17583910</v>
      </c>
    </row>
    <row r="47" spans="1:12" x14ac:dyDescent="0.2">
      <c r="A47" s="98">
        <v>36</v>
      </c>
      <c r="B47" s="230" t="s">
        <v>98</v>
      </c>
      <c r="C47" s="231" t="s">
        <v>23</v>
      </c>
      <c r="D47" s="226">
        <f t="shared" si="2"/>
        <v>55312743.090000004</v>
      </c>
      <c r="E47" s="40">
        <v>3516472</v>
      </c>
      <c r="F47" s="40">
        <v>16543</v>
      </c>
      <c r="G47" s="40">
        <v>2204901</v>
      </c>
      <c r="H47" s="40">
        <v>246588.09000000008</v>
      </c>
      <c r="I47" s="227">
        <v>0</v>
      </c>
      <c r="J47" s="227">
        <v>2405488</v>
      </c>
      <c r="K47" s="227">
        <v>15813904</v>
      </c>
      <c r="L47" s="227">
        <v>31108847</v>
      </c>
    </row>
    <row r="48" spans="1:12" x14ac:dyDescent="0.2">
      <c r="A48" s="98">
        <v>37</v>
      </c>
      <c r="B48" s="233" t="s">
        <v>99</v>
      </c>
      <c r="C48" s="231" t="s">
        <v>20</v>
      </c>
      <c r="D48" s="226">
        <f t="shared" si="2"/>
        <v>25856569</v>
      </c>
      <c r="E48" s="40">
        <v>1635710</v>
      </c>
      <c r="F48" s="40">
        <v>4136</v>
      </c>
      <c r="G48" s="40">
        <v>969179</v>
      </c>
      <c r="H48" s="40">
        <v>80253</v>
      </c>
      <c r="I48" s="227">
        <v>0</v>
      </c>
      <c r="J48" s="227">
        <v>2008445</v>
      </c>
      <c r="K48" s="227">
        <v>7482137</v>
      </c>
      <c r="L48" s="227">
        <v>13676709</v>
      </c>
    </row>
    <row r="49" spans="1:12" x14ac:dyDescent="0.2">
      <c r="A49" s="98">
        <v>38</v>
      </c>
      <c r="B49" s="232" t="s">
        <v>100</v>
      </c>
      <c r="C49" s="231" t="s">
        <v>101</v>
      </c>
      <c r="D49" s="226">
        <f t="shared" si="2"/>
        <v>18878369</v>
      </c>
      <c r="E49" s="40">
        <v>2285600</v>
      </c>
      <c r="F49" s="40">
        <v>8272</v>
      </c>
      <c r="G49" s="40">
        <v>1492695</v>
      </c>
      <c r="H49" s="40">
        <v>0</v>
      </c>
      <c r="I49" s="227">
        <v>0</v>
      </c>
      <c r="J49" s="227">
        <v>135164</v>
      </c>
      <c r="K49" s="227">
        <v>293438</v>
      </c>
      <c r="L49" s="227">
        <v>14663200</v>
      </c>
    </row>
    <row r="50" spans="1:12" x14ac:dyDescent="0.2">
      <c r="A50" s="98">
        <v>39</v>
      </c>
      <c r="B50" s="233" t="s">
        <v>102</v>
      </c>
      <c r="C50" s="231" t="s">
        <v>103</v>
      </c>
      <c r="D50" s="236">
        <f t="shared" si="2"/>
        <v>209175049</v>
      </c>
      <c r="E50" s="40">
        <v>11974551</v>
      </c>
      <c r="F50" s="40">
        <v>78578</v>
      </c>
      <c r="G50" s="40">
        <v>9768687</v>
      </c>
      <c r="H50" s="40">
        <v>323125</v>
      </c>
      <c r="I50" s="227">
        <v>15362133</v>
      </c>
      <c r="J50" s="227">
        <v>21242954</v>
      </c>
      <c r="K50" s="227">
        <v>52473484</v>
      </c>
      <c r="L50" s="227">
        <v>97951537</v>
      </c>
    </row>
    <row r="51" spans="1:12" x14ac:dyDescent="0.2">
      <c r="A51" s="98">
        <v>40</v>
      </c>
      <c r="B51" s="230" t="s">
        <v>104</v>
      </c>
      <c r="C51" s="231" t="s">
        <v>224</v>
      </c>
      <c r="D51" s="226">
        <f t="shared" si="2"/>
        <v>44010250.18</v>
      </c>
      <c r="E51" s="40">
        <v>2902161</v>
      </c>
      <c r="F51" s="40">
        <v>24814</v>
      </c>
      <c r="G51" s="40">
        <v>1831792</v>
      </c>
      <c r="H51" s="40">
        <v>166130.18000000005</v>
      </c>
      <c r="I51" s="227">
        <v>0</v>
      </c>
      <c r="J51" s="227">
        <v>3074970</v>
      </c>
      <c r="K51" s="227">
        <v>12473946</v>
      </c>
      <c r="L51" s="227">
        <v>23536437</v>
      </c>
    </row>
    <row r="52" spans="1:12" ht="10.5" customHeight="1" x14ac:dyDescent="0.2">
      <c r="A52" s="98">
        <v>41</v>
      </c>
      <c r="B52" s="230" t="s">
        <v>105</v>
      </c>
      <c r="C52" s="231" t="s">
        <v>2</v>
      </c>
      <c r="D52" s="226">
        <f t="shared" si="2"/>
        <v>152818072.61000001</v>
      </c>
      <c r="E52" s="40">
        <v>10708350</v>
      </c>
      <c r="F52" s="40">
        <v>74443</v>
      </c>
      <c r="G52" s="40">
        <v>7271373</v>
      </c>
      <c r="H52" s="40">
        <v>109904.61000000003</v>
      </c>
      <c r="I52" s="227">
        <v>0</v>
      </c>
      <c r="J52" s="227">
        <v>9118258</v>
      </c>
      <c r="K52" s="227">
        <v>42698900</v>
      </c>
      <c r="L52" s="227">
        <v>82836844</v>
      </c>
    </row>
    <row r="53" spans="1:12" x14ac:dyDescent="0.2">
      <c r="A53" s="98">
        <v>42</v>
      </c>
      <c r="B53" s="233" t="s">
        <v>106</v>
      </c>
      <c r="C53" s="231" t="s">
        <v>3</v>
      </c>
      <c r="D53" s="226">
        <f t="shared" si="2"/>
        <v>33744075</v>
      </c>
      <c r="E53" s="40">
        <v>2182430</v>
      </c>
      <c r="F53" s="40">
        <v>20679</v>
      </c>
      <c r="G53" s="40">
        <v>1287245</v>
      </c>
      <c r="H53" s="40">
        <v>27455</v>
      </c>
      <c r="I53" s="227">
        <v>0</v>
      </c>
      <c r="J53" s="227">
        <v>1165785</v>
      </c>
      <c r="K53" s="227">
        <v>9924268</v>
      </c>
      <c r="L53" s="227">
        <v>19136213</v>
      </c>
    </row>
    <row r="54" spans="1:12" x14ac:dyDescent="0.2">
      <c r="A54" s="98">
        <v>43</v>
      </c>
      <c r="B54" s="232" t="s">
        <v>152</v>
      </c>
      <c r="C54" s="231" t="s">
        <v>32</v>
      </c>
      <c r="D54" s="226">
        <f t="shared" si="2"/>
        <v>46490162</v>
      </c>
      <c r="E54" s="40">
        <v>2919248</v>
      </c>
      <c r="F54" s="40">
        <v>24814</v>
      </c>
      <c r="G54" s="40">
        <v>1916146</v>
      </c>
      <c r="H54" s="40">
        <v>42239</v>
      </c>
      <c r="I54" s="227">
        <v>0</v>
      </c>
      <c r="J54" s="227">
        <v>4439277</v>
      </c>
      <c r="K54" s="227">
        <v>12911467</v>
      </c>
      <c r="L54" s="227">
        <v>24236971</v>
      </c>
    </row>
    <row r="55" spans="1:12" x14ac:dyDescent="0.2">
      <c r="A55" s="98">
        <v>44</v>
      </c>
      <c r="B55" s="233" t="s">
        <v>107</v>
      </c>
      <c r="C55" s="231" t="s">
        <v>220</v>
      </c>
      <c r="D55" s="226">
        <f t="shared" si="2"/>
        <v>52864286.759999998</v>
      </c>
      <c r="E55" s="40">
        <v>5017669</v>
      </c>
      <c r="F55" s="40">
        <v>8272</v>
      </c>
      <c r="G55" s="40">
        <v>2259681</v>
      </c>
      <c r="H55" s="40">
        <v>155980.76000000007</v>
      </c>
      <c r="I55" s="227">
        <v>0</v>
      </c>
      <c r="J55" s="227">
        <v>1017950</v>
      </c>
      <c r="K55" s="227">
        <v>15013428</v>
      </c>
      <c r="L55" s="227">
        <v>29391306</v>
      </c>
    </row>
    <row r="56" spans="1:12" ht="10.5" customHeight="1" x14ac:dyDescent="0.2">
      <c r="A56" s="98">
        <v>45</v>
      </c>
      <c r="B56" s="232" t="s">
        <v>108</v>
      </c>
      <c r="C56" s="231" t="s">
        <v>0</v>
      </c>
      <c r="D56" s="226">
        <f t="shared" si="2"/>
        <v>65517489.68</v>
      </c>
      <c r="E56" s="40">
        <v>4112149</v>
      </c>
      <c r="F56" s="40">
        <v>8272</v>
      </c>
      <c r="G56" s="40">
        <v>2900498</v>
      </c>
      <c r="H56" s="40">
        <v>293147.68000000005</v>
      </c>
      <c r="I56" s="227">
        <v>0</v>
      </c>
      <c r="J56" s="227">
        <v>5484682</v>
      </c>
      <c r="K56" s="227">
        <v>18136850</v>
      </c>
      <c r="L56" s="227">
        <v>34581891</v>
      </c>
    </row>
    <row r="57" spans="1:12" x14ac:dyDescent="0.2">
      <c r="A57" s="98">
        <v>46</v>
      </c>
      <c r="B57" s="233" t="s">
        <v>109</v>
      </c>
      <c r="C57" s="231" t="s">
        <v>4</v>
      </c>
      <c r="D57" s="226">
        <f t="shared" si="2"/>
        <v>22535670.93</v>
      </c>
      <c r="E57" s="40">
        <v>1454628</v>
      </c>
      <c r="F57" s="40">
        <v>8272</v>
      </c>
      <c r="G57" s="40">
        <v>864050</v>
      </c>
      <c r="H57" s="40">
        <v>36095.930000000008</v>
      </c>
      <c r="I57" s="227">
        <v>0</v>
      </c>
      <c r="J57" s="227">
        <v>1672649</v>
      </c>
      <c r="K57" s="227">
        <v>6215509</v>
      </c>
      <c r="L57" s="227">
        <v>12284467</v>
      </c>
    </row>
    <row r="58" spans="1:12" x14ac:dyDescent="0.2">
      <c r="A58" s="98">
        <v>47</v>
      </c>
      <c r="B58" s="232" t="s">
        <v>110</v>
      </c>
      <c r="C58" s="231" t="s">
        <v>1</v>
      </c>
      <c r="D58" s="226">
        <f t="shared" si="2"/>
        <v>42623908</v>
      </c>
      <c r="E58" s="40">
        <v>2775027</v>
      </c>
      <c r="F58" s="40">
        <v>12407</v>
      </c>
      <c r="G58" s="40">
        <v>1560590</v>
      </c>
      <c r="H58" s="40">
        <v>0</v>
      </c>
      <c r="I58" s="227">
        <v>0</v>
      </c>
      <c r="J58" s="227">
        <v>1319956</v>
      </c>
      <c r="K58" s="227">
        <v>12791035</v>
      </c>
      <c r="L58" s="227">
        <v>24164893</v>
      </c>
    </row>
    <row r="59" spans="1:12" x14ac:dyDescent="0.2">
      <c r="A59" s="98">
        <v>48</v>
      </c>
      <c r="B59" s="233" t="s">
        <v>111</v>
      </c>
      <c r="C59" s="231" t="s">
        <v>221</v>
      </c>
      <c r="D59" s="226">
        <f t="shared" si="2"/>
        <v>62629114.799999997</v>
      </c>
      <c r="E59" s="40">
        <v>4607079</v>
      </c>
      <c r="F59" s="40">
        <v>16543</v>
      </c>
      <c r="G59" s="40">
        <v>2859048</v>
      </c>
      <c r="H59" s="40">
        <v>246913.80000000005</v>
      </c>
      <c r="I59" s="227">
        <v>0</v>
      </c>
      <c r="J59" s="227">
        <v>1199576</v>
      </c>
      <c r="K59" s="227">
        <v>18457314</v>
      </c>
      <c r="L59" s="227">
        <v>35242641</v>
      </c>
    </row>
    <row r="60" spans="1:12" x14ac:dyDescent="0.2">
      <c r="A60" s="98">
        <v>49</v>
      </c>
      <c r="B60" s="233" t="s">
        <v>112</v>
      </c>
      <c r="C60" s="231" t="s">
        <v>25</v>
      </c>
      <c r="D60" s="226">
        <f t="shared" si="2"/>
        <v>237324737.38</v>
      </c>
      <c r="E60" s="40">
        <v>14136778</v>
      </c>
      <c r="F60" s="40">
        <v>146665</v>
      </c>
      <c r="G60" s="40">
        <v>11167485</v>
      </c>
      <c r="H60" s="40">
        <v>635472.38000000012</v>
      </c>
      <c r="I60" s="227">
        <v>0</v>
      </c>
      <c r="J60" s="227">
        <v>21700945</v>
      </c>
      <c r="K60" s="227">
        <v>65592885</v>
      </c>
      <c r="L60" s="227">
        <v>123944507</v>
      </c>
    </row>
    <row r="61" spans="1:12" x14ac:dyDescent="0.2">
      <c r="A61" s="98">
        <v>50</v>
      </c>
      <c r="B61" s="233" t="s">
        <v>160</v>
      </c>
      <c r="C61" s="231" t="s">
        <v>53</v>
      </c>
      <c r="D61" s="226">
        <f t="shared" si="2"/>
        <v>48014691.109999999</v>
      </c>
      <c r="E61" s="40">
        <v>3103100</v>
      </c>
      <c r="F61" s="40">
        <v>16543</v>
      </c>
      <c r="G61" s="40">
        <v>2033157</v>
      </c>
      <c r="H61" s="40">
        <v>189554.1100000001</v>
      </c>
      <c r="I61" s="227">
        <v>0</v>
      </c>
      <c r="J61" s="227">
        <v>3676870</v>
      </c>
      <c r="K61" s="227">
        <v>13320603</v>
      </c>
      <c r="L61" s="227">
        <v>25674864</v>
      </c>
    </row>
    <row r="62" spans="1:12" x14ac:dyDescent="0.2">
      <c r="A62" s="98">
        <v>51</v>
      </c>
      <c r="B62" s="233" t="s">
        <v>113</v>
      </c>
      <c r="C62" s="231" t="s">
        <v>222</v>
      </c>
      <c r="D62" s="226">
        <f t="shared" si="2"/>
        <v>35534829</v>
      </c>
      <c r="E62" s="40">
        <v>2313224</v>
      </c>
      <c r="F62" s="40">
        <v>28950</v>
      </c>
      <c r="G62" s="40">
        <v>1531416</v>
      </c>
      <c r="H62" s="40">
        <v>0</v>
      </c>
      <c r="I62" s="227">
        <v>0</v>
      </c>
      <c r="J62" s="227">
        <v>2063356</v>
      </c>
      <c r="K62" s="227">
        <v>10272936</v>
      </c>
      <c r="L62" s="227">
        <v>19324947</v>
      </c>
    </row>
    <row r="63" spans="1:12" x14ac:dyDescent="0.2">
      <c r="A63" s="98">
        <v>52</v>
      </c>
      <c r="B63" s="232" t="s">
        <v>162</v>
      </c>
      <c r="C63" s="231" t="s">
        <v>223</v>
      </c>
      <c r="D63" s="226">
        <f t="shared" si="2"/>
        <v>39197867</v>
      </c>
      <c r="E63" s="40">
        <v>2504843</v>
      </c>
      <c r="F63" s="40">
        <v>8272</v>
      </c>
      <c r="G63" s="40">
        <v>1742776</v>
      </c>
      <c r="H63" s="40">
        <v>138723</v>
      </c>
      <c r="I63" s="227">
        <v>0</v>
      </c>
      <c r="J63" s="227">
        <v>2297780</v>
      </c>
      <c r="K63" s="227">
        <v>11208697</v>
      </c>
      <c r="L63" s="227">
        <v>21296776</v>
      </c>
    </row>
    <row r="64" spans="1:12" x14ac:dyDescent="0.2">
      <c r="A64" s="98">
        <v>53</v>
      </c>
      <c r="B64" s="233" t="s">
        <v>226</v>
      </c>
      <c r="C64" s="231" t="s">
        <v>225</v>
      </c>
      <c r="D64" s="226">
        <f t="shared" si="2"/>
        <v>0</v>
      </c>
      <c r="E64" s="40"/>
      <c r="F64" s="40">
        <v>0</v>
      </c>
      <c r="G64" s="40">
        <v>0</v>
      </c>
      <c r="H64" s="40">
        <v>0</v>
      </c>
      <c r="I64" s="227">
        <v>0</v>
      </c>
      <c r="J64" s="227">
        <v>0</v>
      </c>
      <c r="K64" s="227">
        <v>0</v>
      </c>
      <c r="L64" s="227">
        <v>0</v>
      </c>
    </row>
    <row r="65" spans="1:12" x14ac:dyDescent="0.2">
      <c r="A65" s="98">
        <v>54</v>
      </c>
      <c r="B65" s="233" t="s">
        <v>236</v>
      </c>
      <c r="C65" s="231" t="s">
        <v>237</v>
      </c>
      <c r="D65" s="226">
        <f t="shared" si="2"/>
        <v>0</v>
      </c>
      <c r="E65" s="40"/>
      <c r="F65" s="40">
        <v>0</v>
      </c>
      <c r="G65" s="40">
        <v>0</v>
      </c>
      <c r="H65" s="40">
        <v>0</v>
      </c>
      <c r="I65" s="227">
        <v>0</v>
      </c>
      <c r="J65" s="227">
        <v>0</v>
      </c>
      <c r="K65" s="227">
        <v>0</v>
      </c>
      <c r="L65" s="227">
        <v>0</v>
      </c>
    </row>
    <row r="66" spans="1:12" ht="23.25" customHeight="1" x14ac:dyDescent="0.2">
      <c r="A66" s="98">
        <v>55</v>
      </c>
      <c r="B66" s="233" t="s">
        <v>114</v>
      </c>
      <c r="C66" s="231" t="s">
        <v>52</v>
      </c>
      <c r="D66" s="226">
        <f t="shared" si="2"/>
        <v>52257763.049999997</v>
      </c>
      <c r="E66" s="40">
        <v>0</v>
      </c>
      <c r="F66" s="40">
        <v>0</v>
      </c>
      <c r="G66" s="40">
        <v>0</v>
      </c>
      <c r="H66" s="40">
        <v>1391566.05</v>
      </c>
      <c r="I66" s="227">
        <v>0</v>
      </c>
      <c r="J66" s="227">
        <v>1131994</v>
      </c>
      <c r="K66" s="227">
        <v>0</v>
      </c>
      <c r="L66" s="227">
        <v>49734203</v>
      </c>
    </row>
    <row r="67" spans="1:12" ht="23.25" customHeight="1" x14ac:dyDescent="0.2">
      <c r="A67" s="98">
        <v>56</v>
      </c>
      <c r="B67" s="232" t="s">
        <v>115</v>
      </c>
      <c r="C67" s="231" t="s">
        <v>238</v>
      </c>
      <c r="D67" s="226">
        <f t="shared" si="2"/>
        <v>41999859.539999999</v>
      </c>
      <c r="E67" s="40">
        <v>0</v>
      </c>
      <c r="F67" s="40">
        <v>0</v>
      </c>
      <c r="G67" s="40">
        <v>0</v>
      </c>
      <c r="H67" s="40">
        <v>1548596.54</v>
      </c>
      <c r="I67" s="227">
        <v>0</v>
      </c>
      <c r="J67" s="227">
        <v>1085532</v>
      </c>
      <c r="K67" s="227">
        <v>0</v>
      </c>
      <c r="L67" s="227">
        <v>39365731</v>
      </c>
    </row>
    <row r="68" spans="1:12" ht="24" x14ac:dyDescent="0.2">
      <c r="A68" s="98">
        <v>57</v>
      </c>
      <c r="B68" s="230" t="s">
        <v>116</v>
      </c>
      <c r="C68" s="231" t="s">
        <v>117</v>
      </c>
      <c r="D68" s="226">
        <f t="shared" si="2"/>
        <v>109956863.55</v>
      </c>
      <c r="E68" s="40">
        <v>0</v>
      </c>
      <c r="F68" s="40">
        <v>0</v>
      </c>
      <c r="G68" s="40">
        <v>0</v>
      </c>
      <c r="H68" s="40">
        <v>3128039.5500000007</v>
      </c>
      <c r="I68" s="227">
        <v>4992610</v>
      </c>
      <c r="J68" s="227">
        <v>10070710</v>
      </c>
      <c r="K68" s="227">
        <v>30658716</v>
      </c>
      <c r="L68" s="227">
        <v>61106788</v>
      </c>
    </row>
    <row r="69" spans="1:12" x14ac:dyDescent="0.2">
      <c r="A69" s="98">
        <v>58</v>
      </c>
      <c r="B69" s="232" t="s">
        <v>118</v>
      </c>
      <c r="C69" s="231" t="s">
        <v>239</v>
      </c>
      <c r="D69" s="226">
        <f t="shared" si="2"/>
        <v>86512658</v>
      </c>
      <c r="E69" s="40">
        <v>0</v>
      </c>
      <c r="F69" s="40">
        <v>0</v>
      </c>
      <c r="G69" s="40">
        <v>0</v>
      </c>
      <c r="H69" s="40">
        <v>591340</v>
      </c>
      <c r="I69" s="227">
        <v>5096518</v>
      </c>
      <c r="J69" s="227">
        <v>1131994</v>
      </c>
      <c r="K69" s="227">
        <v>0</v>
      </c>
      <c r="L69" s="227">
        <v>79692806</v>
      </c>
    </row>
    <row r="70" spans="1:12" x14ac:dyDescent="0.2">
      <c r="A70" s="98">
        <v>59</v>
      </c>
      <c r="B70" s="233" t="s">
        <v>119</v>
      </c>
      <c r="C70" s="231" t="s">
        <v>331</v>
      </c>
      <c r="D70" s="226">
        <f t="shared" si="2"/>
        <v>70723829</v>
      </c>
      <c r="E70" s="40">
        <v>0</v>
      </c>
      <c r="F70" s="40">
        <v>0</v>
      </c>
      <c r="G70" s="40">
        <v>0</v>
      </c>
      <c r="H70" s="40">
        <v>2921084</v>
      </c>
      <c r="I70" s="227">
        <v>0</v>
      </c>
      <c r="J70" s="227">
        <v>2261877</v>
      </c>
      <c r="K70" s="227">
        <v>14721862</v>
      </c>
      <c r="L70" s="227">
        <v>50819006</v>
      </c>
    </row>
    <row r="71" spans="1:12" ht="24" x14ac:dyDescent="0.2">
      <c r="A71" s="98">
        <v>60</v>
      </c>
      <c r="B71" s="230" t="s">
        <v>120</v>
      </c>
      <c r="C71" s="231" t="s">
        <v>240</v>
      </c>
      <c r="D71" s="226">
        <f t="shared" ref="D71:D134" si="3">E71+F71+G71+H71+I71+J71+K71+L71</f>
        <v>90748974.059701487</v>
      </c>
      <c r="E71" s="40"/>
      <c r="F71" s="40">
        <v>0</v>
      </c>
      <c r="G71" s="40">
        <v>0</v>
      </c>
      <c r="H71" s="40">
        <v>0</v>
      </c>
      <c r="I71" s="227">
        <v>0</v>
      </c>
      <c r="J71" s="227">
        <v>31130491.059701491</v>
      </c>
      <c r="K71" s="227">
        <v>59618483</v>
      </c>
      <c r="L71" s="227">
        <v>0</v>
      </c>
    </row>
    <row r="72" spans="1:12" ht="24" x14ac:dyDescent="0.2">
      <c r="A72" s="98">
        <v>61</v>
      </c>
      <c r="B72" s="230" t="s">
        <v>121</v>
      </c>
      <c r="C72" s="231" t="s">
        <v>241</v>
      </c>
      <c r="D72" s="226">
        <f t="shared" si="3"/>
        <v>90520338</v>
      </c>
      <c r="E72" s="40"/>
      <c r="F72" s="40">
        <v>0</v>
      </c>
      <c r="G72" s="40">
        <v>0</v>
      </c>
      <c r="H72" s="40">
        <v>0</v>
      </c>
      <c r="I72" s="227">
        <v>0</v>
      </c>
      <c r="J72" s="227">
        <v>36189944</v>
      </c>
      <c r="K72" s="227">
        <v>54330394</v>
      </c>
      <c r="L72" s="227">
        <v>0</v>
      </c>
    </row>
    <row r="73" spans="1:12" x14ac:dyDescent="0.2">
      <c r="A73" s="98">
        <v>62</v>
      </c>
      <c r="B73" s="232" t="s">
        <v>122</v>
      </c>
      <c r="C73" s="231" t="s">
        <v>242</v>
      </c>
      <c r="D73" s="226">
        <f t="shared" si="3"/>
        <v>121359856</v>
      </c>
      <c r="E73" s="40">
        <v>12424100</v>
      </c>
      <c r="F73" s="40">
        <v>45492</v>
      </c>
      <c r="G73" s="40">
        <v>10873950</v>
      </c>
      <c r="H73" s="40">
        <v>0</v>
      </c>
      <c r="I73" s="227">
        <v>0</v>
      </c>
      <c r="J73" s="227">
        <v>20365341</v>
      </c>
      <c r="K73" s="227">
        <v>0</v>
      </c>
      <c r="L73" s="227">
        <v>77650973</v>
      </c>
    </row>
    <row r="74" spans="1:12" x14ac:dyDescent="0.2">
      <c r="A74" s="98">
        <v>63</v>
      </c>
      <c r="B74" s="232" t="s">
        <v>123</v>
      </c>
      <c r="C74" s="231" t="s">
        <v>51</v>
      </c>
      <c r="D74" s="226">
        <f t="shared" si="3"/>
        <v>61068994</v>
      </c>
      <c r="E74" s="40">
        <v>7355745</v>
      </c>
      <c r="F74" s="40">
        <v>33085</v>
      </c>
      <c r="G74" s="40">
        <v>6460297</v>
      </c>
      <c r="H74" s="40">
        <v>0</v>
      </c>
      <c r="I74" s="227">
        <v>0</v>
      </c>
      <c r="J74" s="227">
        <v>1923968</v>
      </c>
      <c r="K74" s="227">
        <v>0</v>
      </c>
      <c r="L74" s="227">
        <v>45295899</v>
      </c>
    </row>
    <row r="75" spans="1:12" x14ac:dyDescent="0.2">
      <c r="A75" s="98">
        <v>64</v>
      </c>
      <c r="B75" s="232" t="s">
        <v>124</v>
      </c>
      <c r="C75" s="231" t="s">
        <v>243</v>
      </c>
      <c r="D75" s="226">
        <f t="shared" si="3"/>
        <v>153747336</v>
      </c>
      <c r="E75" s="40">
        <v>16873474</v>
      </c>
      <c r="F75" s="40">
        <v>70307</v>
      </c>
      <c r="G75" s="40">
        <v>14482124</v>
      </c>
      <c r="H75" s="40">
        <v>0</v>
      </c>
      <c r="I75" s="227">
        <v>0</v>
      </c>
      <c r="J75" s="227">
        <v>20365341</v>
      </c>
      <c r="K75" s="227">
        <v>0</v>
      </c>
      <c r="L75" s="227">
        <v>101956090</v>
      </c>
    </row>
    <row r="76" spans="1:12" ht="24" x14ac:dyDescent="0.2">
      <c r="A76" s="98">
        <v>65</v>
      </c>
      <c r="B76" s="232" t="s">
        <v>125</v>
      </c>
      <c r="C76" s="231" t="s">
        <v>244</v>
      </c>
      <c r="D76" s="226">
        <f t="shared" si="3"/>
        <v>43002648</v>
      </c>
      <c r="E76" s="40"/>
      <c r="F76" s="40">
        <v>0</v>
      </c>
      <c r="G76" s="40">
        <v>0</v>
      </c>
      <c r="H76" s="40">
        <v>0</v>
      </c>
      <c r="I76" s="227">
        <v>0</v>
      </c>
      <c r="J76" s="227">
        <v>0</v>
      </c>
      <c r="K76" s="227">
        <v>43002648</v>
      </c>
      <c r="L76" s="227">
        <v>0</v>
      </c>
    </row>
    <row r="77" spans="1:12" ht="24" x14ac:dyDescent="0.2">
      <c r="A77" s="98">
        <v>66</v>
      </c>
      <c r="B77" s="230" t="s">
        <v>126</v>
      </c>
      <c r="C77" s="231" t="s">
        <v>245</v>
      </c>
      <c r="D77" s="226">
        <f t="shared" si="3"/>
        <v>39693605</v>
      </c>
      <c r="E77" s="40"/>
      <c r="F77" s="40">
        <v>0</v>
      </c>
      <c r="G77" s="40">
        <v>0</v>
      </c>
      <c r="H77" s="40">
        <v>0</v>
      </c>
      <c r="I77" s="227">
        <v>0</v>
      </c>
      <c r="J77" s="227">
        <v>0</v>
      </c>
      <c r="K77" s="227">
        <v>39693605</v>
      </c>
      <c r="L77" s="227">
        <v>0</v>
      </c>
    </row>
    <row r="78" spans="1:12" ht="24" x14ac:dyDescent="0.2">
      <c r="A78" s="98">
        <v>67</v>
      </c>
      <c r="B78" s="232" t="s">
        <v>127</v>
      </c>
      <c r="C78" s="231" t="s">
        <v>246</v>
      </c>
      <c r="D78" s="226">
        <f t="shared" si="3"/>
        <v>49698897</v>
      </c>
      <c r="E78" s="40"/>
      <c r="F78" s="40">
        <v>0</v>
      </c>
      <c r="G78" s="40">
        <v>0</v>
      </c>
      <c r="H78" s="40">
        <v>0</v>
      </c>
      <c r="I78" s="227">
        <v>0</v>
      </c>
      <c r="J78" s="227">
        <v>0</v>
      </c>
      <c r="K78" s="227">
        <v>49698897</v>
      </c>
      <c r="L78" s="227">
        <v>0</v>
      </c>
    </row>
    <row r="79" spans="1:12" ht="24" x14ac:dyDescent="0.2">
      <c r="A79" s="98">
        <v>68</v>
      </c>
      <c r="B79" s="232" t="s">
        <v>128</v>
      </c>
      <c r="C79" s="231" t="s">
        <v>247</v>
      </c>
      <c r="D79" s="226">
        <f t="shared" si="3"/>
        <v>55357335</v>
      </c>
      <c r="E79" s="40"/>
      <c r="F79" s="40">
        <v>0</v>
      </c>
      <c r="G79" s="40">
        <v>0</v>
      </c>
      <c r="H79" s="40">
        <v>0</v>
      </c>
      <c r="I79" s="227">
        <v>0</v>
      </c>
      <c r="J79" s="227">
        <v>0</v>
      </c>
      <c r="K79" s="227">
        <v>55357335</v>
      </c>
      <c r="L79" s="227">
        <v>0</v>
      </c>
    </row>
    <row r="80" spans="1:12" ht="24" x14ac:dyDescent="0.2">
      <c r="A80" s="98">
        <v>69</v>
      </c>
      <c r="B80" s="230" t="s">
        <v>129</v>
      </c>
      <c r="C80" s="231" t="s">
        <v>248</v>
      </c>
      <c r="D80" s="226">
        <f t="shared" si="3"/>
        <v>69475761</v>
      </c>
      <c r="E80" s="40"/>
      <c r="F80" s="40">
        <v>0</v>
      </c>
      <c r="G80" s="40">
        <v>0</v>
      </c>
      <c r="H80" s="40">
        <v>0</v>
      </c>
      <c r="I80" s="227">
        <v>0</v>
      </c>
      <c r="J80" s="227">
        <v>7380758</v>
      </c>
      <c r="K80" s="227">
        <v>62095003</v>
      </c>
      <c r="L80" s="227">
        <v>0</v>
      </c>
    </row>
    <row r="81" spans="1:12" ht="24" x14ac:dyDescent="0.2">
      <c r="A81" s="98">
        <v>70</v>
      </c>
      <c r="B81" s="230" t="s">
        <v>130</v>
      </c>
      <c r="C81" s="231" t="s">
        <v>249</v>
      </c>
      <c r="D81" s="226">
        <f t="shared" si="3"/>
        <v>49080815</v>
      </c>
      <c r="E81" s="40"/>
      <c r="F81" s="40">
        <v>0</v>
      </c>
      <c r="G81" s="40">
        <v>0</v>
      </c>
      <c r="H81" s="40">
        <v>0</v>
      </c>
      <c r="I81" s="227">
        <v>0</v>
      </c>
      <c r="J81" s="227">
        <v>0</v>
      </c>
      <c r="K81" s="227">
        <v>49080815</v>
      </c>
      <c r="L81" s="227">
        <v>0</v>
      </c>
    </row>
    <row r="82" spans="1:12" ht="24" x14ac:dyDescent="0.2">
      <c r="A82" s="98">
        <v>71</v>
      </c>
      <c r="B82" s="230" t="s">
        <v>131</v>
      </c>
      <c r="C82" s="231" t="s">
        <v>250</v>
      </c>
      <c r="D82" s="226">
        <f t="shared" si="3"/>
        <v>42826772</v>
      </c>
      <c r="E82" s="40"/>
      <c r="F82" s="40">
        <v>0</v>
      </c>
      <c r="G82" s="40">
        <v>0</v>
      </c>
      <c r="H82" s="40">
        <v>0</v>
      </c>
      <c r="I82" s="227">
        <v>0</v>
      </c>
      <c r="J82" s="227">
        <v>0</v>
      </c>
      <c r="K82" s="227">
        <v>42826772</v>
      </c>
      <c r="L82" s="227">
        <v>0</v>
      </c>
    </row>
    <row r="83" spans="1:12" x14ac:dyDescent="0.2">
      <c r="A83" s="98">
        <v>72</v>
      </c>
      <c r="B83" s="233" t="s">
        <v>132</v>
      </c>
      <c r="C83" s="231" t="s">
        <v>133</v>
      </c>
      <c r="D83" s="226">
        <f t="shared" si="3"/>
        <v>157046901.61000001</v>
      </c>
      <c r="E83" s="40">
        <v>9683911</v>
      </c>
      <c r="F83" s="40">
        <v>57901</v>
      </c>
      <c r="G83" s="237">
        <v>9284177</v>
      </c>
      <c r="H83" s="40">
        <v>345908.61000000004</v>
      </c>
      <c r="I83" s="227">
        <v>3283212</v>
      </c>
      <c r="J83" s="227">
        <v>2996829</v>
      </c>
      <c r="K83" s="227">
        <v>45809609</v>
      </c>
      <c r="L83" s="227">
        <v>85585354</v>
      </c>
    </row>
    <row r="84" spans="1:12" ht="13.5" customHeight="1" x14ac:dyDescent="0.2">
      <c r="A84" s="98">
        <v>73</v>
      </c>
      <c r="B84" s="230" t="s">
        <v>134</v>
      </c>
      <c r="C84" s="231" t="s">
        <v>251</v>
      </c>
      <c r="D84" s="226">
        <f t="shared" si="3"/>
        <v>217459733.99000001</v>
      </c>
      <c r="E84" s="40">
        <v>23410371</v>
      </c>
      <c r="F84" s="40">
        <v>104746</v>
      </c>
      <c r="G84" s="40">
        <v>22926762</v>
      </c>
      <c r="H84" s="40">
        <v>39076.990000000005</v>
      </c>
      <c r="I84" s="227">
        <v>5442452</v>
      </c>
      <c r="J84" s="227">
        <v>22451928</v>
      </c>
      <c r="K84" s="227">
        <v>0</v>
      </c>
      <c r="L84" s="227">
        <v>143084398</v>
      </c>
    </row>
    <row r="85" spans="1:12" ht="14.25" customHeight="1" x14ac:dyDescent="0.2">
      <c r="A85" s="98">
        <v>74</v>
      </c>
      <c r="B85" s="233" t="s">
        <v>135</v>
      </c>
      <c r="C85" s="231" t="s">
        <v>35</v>
      </c>
      <c r="D85" s="236">
        <f t="shared" si="3"/>
        <v>158724592</v>
      </c>
      <c r="E85" s="40">
        <v>13068389</v>
      </c>
      <c r="F85" s="40">
        <v>82714</v>
      </c>
      <c r="G85" s="40">
        <v>11166040</v>
      </c>
      <c r="H85" s="40">
        <v>0</v>
      </c>
      <c r="I85" s="227">
        <v>23452614</v>
      </c>
      <c r="J85" s="227">
        <v>5957755</v>
      </c>
      <c r="K85" s="227">
        <v>28162243</v>
      </c>
      <c r="L85" s="227">
        <v>76834837</v>
      </c>
    </row>
    <row r="86" spans="1:12" x14ac:dyDescent="0.2">
      <c r="A86" s="98">
        <v>75</v>
      </c>
      <c r="B86" s="230" t="s">
        <v>136</v>
      </c>
      <c r="C86" s="231" t="s">
        <v>436</v>
      </c>
      <c r="D86" s="236">
        <f t="shared" si="3"/>
        <v>105260406</v>
      </c>
      <c r="E86" s="40">
        <v>8267390</v>
      </c>
      <c r="F86" s="40">
        <v>62035</v>
      </c>
      <c r="G86" s="40">
        <v>7696761</v>
      </c>
      <c r="H86" s="40">
        <v>0</v>
      </c>
      <c r="I86" s="227">
        <v>0</v>
      </c>
      <c r="J86" s="227">
        <v>8086580</v>
      </c>
      <c r="K86" s="227">
        <v>25623744</v>
      </c>
      <c r="L86" s="227">
        <v>55523896</v>
      </c>
    </row>
    <row r="87" spans="1:12" x14ac:dyDescent="0.2">
      <c r="A87" s="98">
        <v>76</v>
      </c>
      <c r="B87" s="230" t="s">
        <v>137</v>
      </c>
      <c r="C87" s="231" t="s">
        <v>36</v>
      </c>
      <c r="D87" s="236">
        <f t="shared" si="3"/>
        <v>249356904</v>
      </c>
      <c r="E87" s="40">
        <v>21578604</v>
      </c>
      <c r="F87" s="40">
        <v>76472</v>
      </c>
      <c r="G87" s="40">
        <v>18945025</v>
      </c>
      <c r="H87" s="40">
        <v>0</v>
      </c>
      <c r="I87" s="227">
        <v>18146546</v>
      </c>
      <c r="J87" s="227">
        <v>22071780</v>
      </c>
      <c r="K87" s="227">
        <v>36508214</v>
      </c>
      <c r="L87" s="227">
        <v>132030263</v>
      </c>
    </row>
    <row r="88" spans="1:12" x14ac:dyDescent="0.2">
      <c r="A88" s="98">
        <v>77</v>
      </c>
      <c r="B88" s="230" t="s">
        <v>138</v>
      </c>
      <c r="C88" s="231" t="s">
        <v>50</v>
      </c>
      <c r="D88" s="226">
        <f t="shared" si="3"/>
        <v>42095891.289999999</v>
      </c>
      <c r="E88" s="40">
        <v>0</v>
      </c>
      <c r="F88" s="40">
        <v>0</v>
      </c>
      <c r="G88" s="40">
        <v>0</v>
      </c>
      <c r="H88" s="40">
        <v>593644.29</v>
      </c>
      <c r="I88" s="227">
        <v>0</v>
      </c>
      <c r="J88" s="227">
        <v>5683204</v>
      </c>
      <c r="K88" s="227">
        <v>0</v>
      </c>
      <c r="L88" s="227">
        <v>35819043</v>
      </c>
    </row>
    <row r="89" spans="1:12" x14ac:dyDescent="0.2">
      <c r="A89" s="98">
        <v>78</v>
      </c>
      <c r="B89" s="230" t="s">
        <v>139</v>
      </c>
      <c r="C89" s="231" t="s">
        <v>232</v>
      </c>
      <c r="D89" s="226">
        <f t="shared" si="3"/>
        <v>163993282</v>
      </c>
      <c r="E89" s="40">
        <v>17142991</v>
      </c>
      <c r="F89" s="40">
        <v>82714</v>
      </c>
      <c r="G89" s="40">
        <v>15697219</v>
      </c>
      <c r="H89" s="40">
        <v>0</v>
      </c>
      <c r="I89" s="227">
        <v>0</v>
      </c>
      <c r="J89" s="227">
        <v>11678973</v>
      </c>
      <c r="K89" s="227">
        <v>16724443</v>
      </c>
      <c r="L89" s="227">
        <v>102666942</v>
      </c>
    </row>
    <row r="90" spans="1:12" x14ac:dyDescent="0.2">
      <c r="A90" s="98">
        <v>79</v>
      </c>
      <c r="B90" s="230" t="s">
        <v>140</v>
      </c>
      <c r="C90" s="231" t="s">
        <v>313</v>
      </c>
      <c r="D90" s="226">
        <f t="shared" si="3"/>
        <v>51667067</v>
      </c>
      <c r="E90" s="40"/>
      <c r="F90" s="40">
        <v>0</v>
      </c>
      <c r="G90" s="40">
        <v>0</v>
      </c>
      <c r="H90" s="40">
        <v>0</v>
      </c>
      <c r="I90" s="227">
        <v>51667067</v>
      </c>
      <c r="J90" s="227">
        <v>0</v>
      </c>
      <c r="K90" s="227">
        <v>0</v>
      </c>
      <c r="L90" s="227">
        <v>0</v>
      </c>
    </row>
    <row r="91" spans="1:12" x14ac:dyDescent="0.2">
      <c r="A91" s="98">
        <v>80</v>
      </c>
      <c r="B91" s="232" t="s">
        <v>141</v>
      </c>
      <c r="C91" s="231" t="s">
        <v>262</v>
      </c>
      <c r="D91" s="226">
        <f t="shared" si="3"/>
        <v>0</v>
      </c>
      <c r="E91" s="40"/>
      <c r="F91" s="40">
        <v>0</v>
      </c>
      <c r="G91" s="40">
        <v>0</v>
      </c>
      <c r="H91" s="40">
        <v>0</v>
      </c>
      <c r="I91" s="227">
        <v>0</v>
      </c>
      <c r="J91" s="227">
        <v>0</v>
      </c>
      <c r="K91" s="227">
        <v>0</v>
      </c>
      <c r="L91" s="227">
        <v>0</v>
      </c>
    </row>
    <row r="92" spans="1:12" ht="24" x14ac:dyDescent="0.2">
      <c r="A92" s="392">
        <v>81</v>
      </c>
      <c r="B92" s="389" t="s">
        <v>142</v>
      </c>
      <c r="C92" s="238" t="s">
        <v>252</v>
      </c>
      <c r="D92" s="226">
        <f t="shared" si="3"/>
        <v>36052627</v>
      </c>
      <c r="E92" s="40">
        <v>751397</v>
      </c>
      <c r="F92" s="40">
        <v>4136</v>
      </c>
      <c r="G92" s="40">
        <v>1237963</v>
      </c>
      <c r="H92" s="40">
        <v>0</v>
      </c>
      <c r="I92" s="227">
        <v>26744417</v>
      </c>
      <c r="J92" s="227">
        <v>1640970</v>
      </c>
      <c r="K92" s="227">
        <v>0</v>
      </c>
      <c r="L92" s="227">
        <v>5673744</v>
      </c>
    </row>
    <row r="93" spans="1:12" ht="36" x14ac:dyDescent="0.2">
      <c r="A93" s="393"/>
      <c r="B93" s="390"/>
      <c r="C93" s="231" t="s">
        <v>311</v>
      </c>
      <c r="D93" s="226">
        <f t="shared" si="3"/>
        <v>9308210</v>
      </c>
      <c r="E93" s="40">
        <v>751397</v>
      </c>
      <c r="F93" s="40">
        <v>4136</v>
      </c>
      <c r="G93" s="40">
        <v>1237963</v>
      </c>
      <c r="H93" s="40">
        <v>0</v>
      </c>
      <c r="I93" s="227"/>
      <c r="J93" s="227">
        <v>1640970</v>
      </c>
      <c r="K93" s="227">
        <v>0</v>
      </c>
      <c r="L93" s="227">
        <v>5673744</v>
      </c>
    </row>
    <row r="94" spans="1:12" ht="24" x14ac:dyDescent="0.2">
      <c r="A94" s="393"/>
      <c r="B94" s="390"/>
      <c r="C94" s="231" t="s">
        <v>253</v>
      </c>
      <c r="D94" s="226">
        <f t="shared" si="3"/>
        <v>7977367</v>
      </c>
      <c r="E94" s="40"/>
      <c r="F94" s="40">
        <v>0</v>
      </c>
      <c r="G94" s="40">
        <v>0</v>
      </c>
      <c r="H94" s="40">
        <v>0</v>
      </c>
      <c r="I94" s="227">
        <v>7977367</v>
      </c>
      <c r="J94" s="227">
        <v>0</v>
      </c>
      <c r="K94" s="227">
        <v>0</v>
      </c>
      <c r="L94" s="227">
        <v>0</v>
      </c>
    </row>
    <row r="95" spans="1:12" ht="36" x14ac:dyDescent="0.2">
      <c r="A95" s="394"/>
      <c r="B95" s="391"/>
      <c r="C95" s="239" t="s">
        <v>312</v>
      </c>
      <c r="D95" s="226">
        <f t="shared" si="3"/>
        <v>18767050</v>
      </c>
      <c r="E95" s="40"/>
      <c r="F95" s="40">
        <v>0</v>
      </c>
      <c r="G95" s="40">
        <v>0</v>
      </c>
      <c r="H95" s="40">
        <v>0</v>
      </c>
      <c r="I95" s="227">
        <v>18767050</v>
      </c>
      <c r="J95" s="227">
        <v>0</v>
      </c>
      <c r="K95" s="227">
        <v>0</v>
      </c>
      <c r="L95" s="227">
        <v>0</v>
      </c>
    </row>
    <row r="96" spans="1:12" ht="24" x14ac:dyDescent="0.2">
      <c r="A96" s="98">
        <v>82</v>
      </c>
      <c r="B96" s="232" t="s">
        <v>143</v>
      </c>
      <c r="C96" s="231" t="s">
        <v>49</v>
      </c>
      <c r="D96" s="226">
        <f t="shared" si="3"/>
        <v>1450941</v>
      </c>
      <c r="E96" s="40"/>
      <c r="F96" s="40">
        <v>0</v>
      </c>
      <c r="G96" s="40">
        <v>0</v>
      </c>
      <c r="H96" s="40">
        <v>0</v>
      </c>
      <c r="I96" s="227">
        <v>1450941</v>
      </c>
      <c r="J96" s="227">
        <v>0</v>
      </c>
      <c r="K96" s="227">
        <v>0</v>
      </c>
      <c r="L96" s="227">
        <v>0</v>
      </c>
    </row>
    <row r="97" spans="1:12" x14ac:dyDescent="0.2">
      <c r="A97" s="98">
        <v>83</v>
      </c>
      <c r="B97" s="232" t="s">
        <v>144</v>
      </c>
      <c r="C97" s="231" t="s">
        <v>145</v>
      </c>
      <c r="D97" s="226">
        <f t="shared" si="3"/>
        <v>8751511</v>
      </c>
      <c r="E97" s="40">
        <v>757212</v>
      </c>
      <c r="F97" s="40">
        <v>0</v>
      </c>
      <c r="G97" s="40">
        <v>482089</v>
      </c>
      <c r="H97" s="40">
        <v>0</v>
      </c>
      <c r="I97" s="227">
        <v>0</v>
      </c>
      <c r="J97" s="227">
        <v>1357971</v>
      </c>
      <c r="K97" s="227">
        <v>995933</v>
      </c>
      <c r="L97" s="227">
        <v>5158306</v>
      </c>
    </row>
    <row r="98" spans="1:12" x14ac:dyDescent="0.2">
      <c r="A98" s="98">
        <v>84</v>
      </c>
      <c r="B98" s="233" t="s">
        <v>146</v>
      </c>
      <c r="C98" s="231" t="s">
        <v>147</v>
      </c>
      <c r="D98" s="226">
        <f t="shared" si="3"/>
        <v>54725564</v>
      </c>
      <c r="E98" s="40">
        <v>4815715</v>
      </c>
      <c r="F98" s="40">
        <v>24814</v>
      </c>
      <c r="G98" s="40">
        <v>3958724</v>
      </c>
      <c r="H98" s="40">
        <v>0</v>
      </c>
      <c r="I98" s="227">
        <v>0</v>
      </c>
      <c r="J98" s="227">
        <v>3828929</v>
      </c>
      <c r="K98" s="227">
        <v>14168590</v>
      </c>
      <c r="L98" s="227">
        <v>27928792</v>
      </c>
    </row>
    <row r="99" spans="1:12" x14ac:dyDescent="0.2">
      <c r="A99" s="98">
        <v>85</v>
      </c>
      <c r="B99" s="232" t="s">
        <v>148</v>
      </c>
      <c r="C99" s="231" t="s">
        <v>27</v>
      </c>
      <c r="D99" s="226">
        <f t="shared" si="3"/>
        <v>29766152.620000001</v>
      </c>
      <c r="E99" s="40">
        <v>1949047</v>
      </c>
      <c r="F99" s="40">
        <v>8272</v>
      </c>
      <c r="G99" s="40">
        <v>1358797</v>
      </c>
      <c r="H99" s="40">
        <v>87723.620000000024</v>
      </c>
      <c r="I99" s="227">
        <v>0</v>
      </c>
      <c r="J99" s="227">
        <v>1448784</v>
      </c>
      <c r="K99" s="227">
        <v>8330951</v>
      </c>
      <c r="L99" s="227">
        <v>16582578</v>
      </c>
    </row>
    <row r="100" spans="1:12" x14ac:dyDescent="0.2">
      <c r="A100" s="98">
        <v>86</v>
      </c>
      <c r="B100" s="233" t="s">
        <v>149</v>
      </c>
      <c r="C100" s="231" t="s">
        <v>12</v>
      </c>
      <c r="D100" s="226">
        <f t="shared" si="3"/>
        <v>31465886</v>
      </c>
      <c r="E100" s="40">
        <v>1890346</v>
      </c>
      <c r="F100" s="40">
        <v>0</v>
      </c>
      <c r="G100" s="40">
        <v>1369021</v>
      </c>
      <c r="H100" s="40">
        <v>78141</v>
      </c>
      <c r="I100" s="227">
        <v>0</v>
      </c>
      <c r="J100" s="227">
        <v>1786693</v>
      </c>
      <c r="K100" s="227">
        <v>8957624</v>
      </c>
      <c r="L100" s="227">
        <v>17384061</v>
      </c>
    </row>
    <row r="101" spans="1:12" x14ac:dyDescent="0.2">
      <c r="A101" s="98">
        <v>87</v>
      </c>
      <c r="B101" s="233" t="s">
        <v>150</v>
      </c>
      <c r="C101" s="231" t="s">
        <v>26</v>
      </c>
      <c r="D101" s="226">
        <f t="shared" si="3"/>
        <v>83902289.629999995</v>
      </c>
      <c r="E101" s="40">
        <v>5546006</v>
      </c>
      <c r="F101" s="40">
        <v>28950</v>
      </c>
      <c r="G101" s="40">
        <v>4500028</v>
      </c>
      <c r="H101" s="40">
        <v>211083.63000000006</v>
      </c>
      <c r="I101" s="227">
        <v>0</v>
      </c>
      <c r="J101" s="227">
        <v>3060187</v>
      </c>
      <c r="K101" s="227">
        <v>24369490</v>
      </c>
      <c r="L101" s="227">
        <v>46186545</v>
      </c>
    </row>
    <row r="102" spans="1:12" x14ac:dyDescent="0.2">
      <c r="A102" s="98">
        <v>88</v>
      </c>
      <c r="B102" s="232" t="s">
        <v>151</v>
      </c>
      <c r="C102" s="231" t="s">
        <v>43</v>
      </c>
      <c r="D102" s="226">
        <f t="shared" si="3"/>
        <v>36508696</v>
      </c>
      <c r="E102" s="40">
        <v>2278589</v>
      </c>
      <c r="F102" s="40">
        <v>4136</v>
      </c>
      <c r="G102" s="40">
        <v>1565891</v>
      </c>
      <c r="H102" s="40">
        <v>0</v>
      </c>
      <c r="I102" s="227">
        <v>0</v>
      </c>
      <c r="J102" s="227">
        <v>1368531</v>
      </c>
      <c r="K102" s="227">
        <v>10556035</v>
      </c>
      <c r="L102" s="227">
        <v>20735514</v>
      </c>
    </row>
    <row r="103" spans="1:12" x14ac:dyDescent="0.2">
      <c r="A103" s="98">
        <v>89</v>
      </c>
      <c r="B103" s="230" t="s">
        <v>153</v>
      </c>
      <c r="C103" s="231" t="s">
        <v>28</v>
      </c>
      <c r="D103" s="226">
        <f t="shared" si="3"/>
        <v>118099990</v>
      </c>
      <c r="E103" s="40">
        <v>7613475</v>
      </c>
      <c r="F103" s="40">
        <v>33085</v>
      </c>
      <c r="G103" s="40">
        <v>5798332</v>
      </c>
      <c r="H103" s="40">
        <v>0</v>
      </c>
      <c r="I103" s="227">
        <v>0</v>
      </c>
      <c r="J103" s="227">
        <v>12864526</v>
      </c>
      <c r="K103" s="227">
        <v>30588062</v>
      </c>
      <c r="L103" s="227">
        <v>61202510</v>
      </c>
    </row>
    <row r="104" spans="1:12" x14ac:dyDescent="0.2">
      <c r="A104" s="98">
        <v>90</v>
      </c>
      <c r="B104" s="230" t="s">
        <v>154</v>
      </c>
      <c r="C104" s="231" t="s">
        <v>29</v>
      </c>
      <c r="D104" s="226">
        <f t="shared" si="3"/>
        <v>81561571.849999994</v>
      </c>
      <c r="E104" s="40">
        <v>5056325</v>
      </c>
      <c r="F104" s="40">
        <v>20679</v>
      </c>
      <c r="G104" s="40">
        <v>3891621</v>
      </c>
      <c r="H104" s="40">
        <v>88266.85</v>
      </c>
      <c r="I104" s="227">
        <v>0</v>
      </c>
      <c r="J104" s="227">
        <v>2203224</v>
      </c>
      <c r="K104" s="227">
        <v>23876495</v>
      </c>
      <c r="L104" s="227">
        <v>46424961</v>
      </c>
    </row>
    <row r="105" spans="1:12" ht="12" customHeight="1" x14ac:dyDescent="0.2">
      <c r="A105" s="98">
        <v>91</v>
      </c>
      <c r="B105" s="233" t="s">
        <v>155</v>
      </c>
      <c r="C105" s="231" t="s">
        <v>14</v>
      </c>
      <c r="D105" s="226">
        <f t="shared" si="3"/>
        <v>27582607.350000001</v>
      </c>
      <c r="E105" s="40">
        <v>1841109</v>
      </c>
      <c r="F105" s="40">
        <v>0</v>
      </c>
      <c r="G105" s="40">
        <v>1220638</v>
      </c>
      <c r="H105" s="40">
        <v>14723.35</v>
      </c>
      <c r="I105" s="227">
        <v>0</v>
      </c>
      <c r="J105" s="227">
        <v>502639</v>
      </c>
      <c r="K105" s="227">
        <v>8230711</v>
      </c>
      <c r="L105" s="227">
        <v>15772787</v>
      </c>
    </row>
    <row r="106" spans="1:12" x14ac:dyDescent="0.2">
      <c r="A106" s="98">
        <v>92</v>
      </c>
      <c r="B106" s="230" t="s">
        <v>156</v>
      </c>
      <c r="C106" s="231" t="s">
        <v>30</v>
      </c>
      <c r="D106" s="226">
        <f t="shared" si="3"/>
        <v>46892559</v>
      </c>
      <c r="E106" s="40">
        <v>2750838</v>
      </c>
      <c r="F106" s="40">
        <v>8272</v>
      </c>
      <c r="G106" s="40">
        <v>1823994</v>
      </c>
      <c r="H106" s="40">
        <v>78141</v>
      </c>
      <c r="I106" s="227">
        <v>0</v>
      </c>
      <c r="J106" s="227">
        <v>3805698</v>
      </c>
      <c r="K106" s="227">
        <v>12987864</v>
      </c>
      <c r="L106" s="227">
        <v>25437752</v>
      </c>
    </row>
    <row r="107" spans="1:12" x14ac:dyDescent="0.2">
      <c r="A107" s="98">
        <v>93</v>
      </c>
      <c r="B107" s="230" t="s">
        <v>157</v>
      </c>
      <c r="C107" s="231" t="s">
        <v>15</v>
      </c>
      <c r="D107" s="226">
        <f t="shared" si="3"/>
        <v>41597925.039999999</v>
      </c>
      <c r="E107" s="40">
        <v>2692321</v>
      </c>
      <c r="F107" s="40">
        <v>0</v>
      </c>
      <c r="G107" s="40">
        <v>1846109</v>
      </c>
      <c r="H107" s="40">
        <v>88266.040000000023</v>
      </c>
      <c r="I107" s="227">
        <v>0</v>
      </c>
      <c r="J107" s="227">
        <v>1235479</v>
      </c>
      <c r="K107" s="227">
        <v>12403827</v>
      </c>
      <c r="L107" s="227">
        <v>23331923</v>
      </c>
    </row>
    <row r="108" spans="1:12" x14ac:dyDescent="0.2">
      <c r="A108" s="98">
        <v>94</v>
      </c>
      <c r="B108" s="232" t="s">
        <v>158</v>
      </c>
      <c r="C108" s="231" t="s">
        <v>13</v>
      </c>
      <c r="D108" s="226">
        <f t="shared" si="3"/>
        <v>51154224</v>
      </c>
      <c r="E108" s="40">
        <v>3086848</v>
      </c>
      <c r="F108" s="40">
        <v>4136</v>
      </c>
      <c r="G108" s="40">
        <v>2451923</v>
      </c>
      <c r="H108" s="40">
        <v>204314</v>
      </c>
      <c r="I108" s="227">
        <v>0</v>
      </c>
      <c r="J108" s="227">
        <v>1583948</v>
      </c>
      <c r="K108" s="227">
        <v>14842316</v>
      </c>
      <c r="L108" s="227">
        <v>28980739</v>
      </c>
    </row>
    <row r="109" spans="1:12" x14ac:dyDescent="0.2">
      <c r="A109" s="98">
        <v>95</v>
      </c>
      <c r="B109" s="233" t="s">
        <v>159</v>
      </c>
      <c r="C109" s="231" t="s">
        <v>31</v>
      </c>
      <c r="D109" s="226">
        <f t="shared" si="3"/>
        <v>33802268.719999999</v>
      </c>
      <c r="E109" s="40">
        <v>1962308</v>
      </c>
      <c r="F109" s="40">
        <v>8272</v>
      </c>
      <c r="G109" s="40">
        <v>1399367</v>
      </c>
      <c r="H109" s="40">
        <v>10209.720000000001</v>
      </c>
      <c r="I109" s="227">
        <v>0</v>
      </c>
      <c r="J109" s="227">
        <v>2430832</v>
      </c>
      <c r="K109" s="227">
        <v>9712466</v>
      </c>
      <c r="L109" s="227">
        <v>18278814</v>
      </c>
    </row>
    <row r="110" spans="1:12" x14ac:dyDescent="0.2">
      <c r="A110" s="98">
        <v>96</v>
      </c>
      <c r="B110" s="230" t="s">
        <v>161</v>
      </c>
      <c r="C110" s="231" t="s">
        <v>33</v>
      </c>
      <c r="D110" s="226">
        <f t="shared" si="3"/>
        <v>83487996.599999994</v>
      </c>
      <c r="E110" s="40">
        <v>5244635</v>
      </c>
      <c r="F110" s="40">
        <v>16543</v>
      </c>
      <c r="G110" s="40">
        <v>3902119</v>
      </c>
      <c r="H110" s="40">
        <v>358785.6</v>
      </c>
      <c r="I110" s="227">
        <v>0</v>
      </c>
      <c r="J110" s="227">
        <v>4304113</v>
      </c>
      <c r="K110" s="227">
        <v>24081075</v>
      </c>
      <c r="L110" s="227">
        <v>45580726</v>
      </c>
    </row>
    <row r="111" spans="1:12" ht="13.5" customHeight="1" x14ac:dyDescent="0.2">
      <c r="A111" s="98">
        <v>97</v>
      </c>
      <c r="B111" s="230" t="s">
        <v>163</v>
      </c>
      <c r="C111" s="231" t="s">
        <v>164</v>
      </c>
      <c r="D111" s="226">
        <f t="shared" si="3"/>
        <v>0</v>
      </c>
      <c r="E111" s="40"/>
      <c r="F111" s="40">
        <v>0</v>
      </c>
      <c r="G111" s="40">
        <v>0</v>
      </c>
      <c r="H111" s="40">
        <v>0</v>
      </c>
      <c r="I111" s="227">
        <v>0</v>
      </c>
      <c r="J111" s="227">
        <v>0</v>
      </c>
      <c r="K111" s="227">
        <v>0</v>
      </c>
      <c r="L111" s="227">
        <v>0</v>
      </c>
    </row>
    <row r="112" spans="1:12" x14ac:dyDescent="0.2">
      <c r="A112" s="98">
        <v>98</v>
      </c>
      <c r="B112" s="230" t="s">
        <v>165</v>
      </c>
      <c r="C112" s="231" t="s">
        <v>166</v>
      </c>
      <c r="D112" s="226">
        <f t="shared" si="3"/>
        <v>0</v>
      </c>
      <c r="E112" s="40"/>
      <c r="F112" s="40">
        <v>0</v>
      </c>
      <c r="G112" s="40">
        <v>0</v>
      </c>
      <c r="H112" s="40">
        <v>0</v>
      </c>
      <c r="I112" s="227">
        <v>0</v>
      </c>
      <c r="J112" s="227">
        <v>0</v>
      </c>
      <c r="K112" s="227">
        <v>0</v>
      </c>
      <c r="L112" s="227">
        <v>0</v>
      </c>
    </row>
    <row r="113" spans="1:12" x14ac:dyDescent="0.2">
      <c r="A113" s="98">
        <v>99</v>
      </c>
      <c r="B113" s="233" t="s">
        <v>167</v>
      </c>
      <c r="C113" s="231" t="s">
        <v>168</v>
      </c>
      <c r="D113" s="226">
        <f t="shared" si="3"/>
        <v>35480</v>
      </c>
      <c r="E113" s="40"/>
      <c r="F113" s="40">
        <v>0</v>
      </c>
      <c r="G113" s="40">
        <v>0</v>
      </c>
      <c r="H113" s="40">
        <v>0</v>
      </c>
      <c r="I113" s="227">
        <v>35480</v>
      </c>
      <c r="J113" s="227">
        <v>0</v>
      </c>
      <c r="K113" s="227">
        <v>0</v>
      </c>
      <c r="L113" s="227">
        <v>0</v>
      </c>
    </row>
    <row r="114" spans="1:12" ht="12.75" customHeight="1" x14ac:dyDescent="0.2">
      <c r="A114" s="98">
        <v>100</v>
      </c>
      <c r="B114" s="233" t="s">
        <v>169</v>
      </c>
      <c r="C114" s="231" t="s">
        <v>170</v>
      </c>
      <c r="D114" s="226">
        <f t="shared" si="3"/>
        <v>0</v>
      </c>
      <c r="E114" s="40"/>
      <c r="F114" s="40">
        <v>0</v>
      </c>
      <c r="G114" s="40">
        <v>0</v>
      </c>
      <c r="H114" s="40">
        <v>0</v>
      </c>
      <c r="I114" s="227">
        <v>0</v>
      </c>
      <c r="J114" s="227">
        <v>0</v>
      </c>
      <c r="K114" s="227">
        <v>0</v>
      </c>
      <c r="L114" s="227">
        <v>0</v>
      </c>
    </row>
    <row r="115" spans="1:12" ht="24" x14ac:dyDescent="0.2">
      <c r="A115" s="98">
        <v>101</v>
      </c>
      <c r="B115" s="233" t="s">
        <v>171</v>
      </c>
      <c r="C115" s="231" t="s">
        <v>172</v>
      </c>
      <c r="D115" s="226">
        <f t="shared" si="3"/>
        <v>0</v>
      </c>
      <c r="E115" s="40"/>
      <c r="F115" s="40">
        <v>0</v>
      </c>
      <c r="G115" s="40">
        <v>0</v>
      </c>
      <c r="H115" s="40">
        <v>0</v>
      </c>
      <c r="I115" s="227">
        <v>0</v>
      </c>
      <c r="J115" s="227">
        <v>0</v>
      </c>
      <c r="K115" s="227">
        <v>0</v>
      </c>
      <c r="L115" s="227">
        <v>0</v>
      </c>
    </row>
    <row r="116" spans="1:12" x14ac:dyDescent="0.2">
      <c r="A116" s="98">
        <v>102</v>
      </c>
      <c r="B116" s="233" t="s">
        <v>173</v>
      </c>
      <c r="C116" s="231" t="s">
        <v>174</v>
      </c>
      <c r="D116" s="226">
        <f t="shared" si="3"/>
        <v>0</v>
      </c>
      <c r="E116" s="40"/>
      <c r="F116" s="40">
        <v>0</v>
      </c>
      <c r="G116" s="40">
        <v>0</v>
      </c>
      <c r="H116" s="40">
        <v>0</v>
      </c>
      <c r="I116" s="227">
        <v>0</v>
      </c>
      <c r="J116" s="227">
        <v>0</v>
      </c>
      <c r="K116" s="227">
        <v>0</v>
      </c>
      <c r="L116" s="227">
        <v>0</v>
      </c>
    </row>
    <row r="117" spans="1:12" x14ac:dyDescent="0.2">
      <c r="A117" s="98">
        <v>103</v>
      </c>
      <c r="B117" s="233" t="s">
        <v>175</v>
      </c>
      <c r="C117" s="231" t="s">
        <v>176</v>
      </c>
      <c r="D117" s="226">
        <f t="shared" si="3"/>
        <v>0</v>
      </c>
      <c r="E117" s="40"/>
      <c r="F117" s="40">
        <v>0</v>
      </c>
      <c r="G117" s="40">
        <v>0</v>
      </c>
      <c r="H117" s="40">
        <v>0</v>
      </c>
      <c r="I117" s="227">
        <v>0</v>
      </c>
      <c r="J117" s="227">
        <v>0</v>
      </c>
      <c r="K117" s="227">
        <v>0</v>
      </c>
      <c r="L117" s="227">
        <v>0</v>
      </c>
    </row>
    <row r="118" spans="1:12" x14ac:dyDescent="0.2">
      <c r="A118" s="98">
        <v>104</v>
      </c>
      <c r="B118" s="240" t="s">
        <v>177</v>
      </c>
      <c r="C118" s="235" t="s">
        <v>178</v>
      </c>
      <c r="D118" s="226">
        <f t="shared" si="3"/>
        <v>0</v>
      </c>
      <c r="E118" s="40"/>
      <c r="F118" s="40">
        <v>0</v>
      </c>
      <c r="G118" s="40">
        <v>0</v>
      </c>
      <c r="H118" s="40">
        <v>0</v>
      </c>
      <c r="I118" s="227">
        <v>0</v>
      </c>
      <c r="J118" s="227">
        <v>0</v>
      </c>
      <c r="K118" s="227">
        <v>0</v>
      </c>
      <c r="L118" s="227">
        <v>0</v>
      </c>
    </row>
    <row r="119" spans="1:12" x14ac:dyDescent="0.2">
      <c r="A119" s="98">
        <v>105</v>
      </c>
      <c r="B119" s="232" t="s">
        <v>179</v>
      </c>
      <c r="C119" s="231" t="s">
        <v>180</v>
      </c>
      <c r="D119" s="226">
        <f t="shared" si="3"/>
        <v>0</v>
      </c>
      <c r="E119" s="40"/>
      <c r="F119" s="40">
        <v>0</v>
      </c>
      <c r="G119" s="40">
        <v>0</v>
      </c>
      <c r="H119" s="40">
        <v>0</v>
      </c>
      <c r="I119" s="227">
        <v>0</v>
      </c>
      <c r="J119" s="227">
        <v>0</v>
      </c>
      <c r="K119" s="227">
        <v>0</v>
      </c>
      <c r="L119" s="227">
        <v>0</v>
      </c>
    </row>
    <row r="120" spans="1:12" ht="11.25" customHeight="1" x14ac:dyDescent="0.2">
      <c r="A120" s="98">
        <v>106</v>
      </c>
      <c r="B120" s="233" t="s">
        <v>181</v>
      </c>
      <c r="C120" s="231" t="s">
        <v>182</v>
      </c>
      <c r="D120" s="226">
        <f t="shared" si="3"/>
        <v>33791</v>
      </c>
      <c r="E120" s="40"/>
      <c r="F120" s="40">
        <v>0</v>
      </c>
      <c r="G120" s="40">
        <v>0</v>
      </c>
      <c r="H120" s="40">
        <v>0</v>
      </c>
      <c r="I120" s="227">
        <v>33791</v>
      </c>
      <c r="J120" s="227">
        <v>0</v>
      </c>
      <c r="K120" s="227">
        <v>0</v>
      </c>
      <c r="L120" s="227">
        <v>0</v>
      </c>
    </row>
    <row r="121" spans="1:12" x14ac:dyDescent="0.2">
      <c r="A121" s="98">
        <v>107</v>
      </c>
      <c r="B121" s="230" t="s">
        <v>183</v>
      </c>
      <c r="C121" s="241" t="s">
        <v>184</v>
      </c>
      <c r="D121" s="226">
        <f t="shared" si="3"/>
        <v>0</v>
      </c>
      <c r="E121" s="40"/>
      <c r="F121" s="40">
        <v>0</v>
      </c>
      <c r="G121" s="40">
        <v>0</v>
      </c>
      <c r="H121" s="40">
        <v>0</v>
      </c>
      <c r="I121" s="227">
        <v>0</v>
      </c>
      <c r="J121" s="227">
        <v>0</v>
      </c>
      <c r="K121" s="227">
        <v>0</v>
      </c>
      <c r="L121" s="227">
        <v>0</v>
      </c>
    </row>
    <row r="122" spans="1:12" x14ac:dyDescent="0.2">
      <c r="A122" s="98">
        <v>108</v>
      </c>
      <c r="B122" s="233" t="s">
        <v>185</v>
      </c>
      <c r="C122" s="231" t="s">
        <v>265</v>
      </c>
      <c r="D122" s="226">
        <f t="shared" si="3"/>
        <v>0</v>
      </c>
      <c r="E122" s="40"/>
      <c r="F122" s="40">
        <v>0</v>
      </c>
      <c r="G122" s="40">
        <v>0</v>
      </c>
      <c r="H122" s="40">
        <v>0</v>
      </c>
      <c r="I122" s="227">
        <v>0</v>
      </c>
      <c r="J122" s="227">
        <v>0</v>
      </c>
      <c r="K122" s="227">
        <v>0</v>
      </c>
      <c r="L122" s="227">
        <v>0</v>
      </c>
    </row>
    <row r="123" spans="1:12" ht="14.25" customHeight="1" x14ac:dyDescent="0.2">
      <c r="A123" s="98">
        <v>109</v>
      </c>
      <c r="B123" s="232" t="s">
        <v>186</v>
      </c>
      <c r="C123" s="231" t="s">
        <v>254</v>
      </c>
      <c r="D123" s="226">
        <f t="shared" si="3"/>
        <v>105910</v>
      </c>
      <c r="E123" s="40"/>
      <c r="F123" s="40">
        <v>0</v>
      </c>
      <c r="G123" s="40">
        <v>0</v>
      </c>
      <c r="H123" s="40">
        <v>0</v>
      </c>
      <c r="I123" s="227">
        <v>105910</v>
      </c>
      <c r="J123" s="227">
        <v>0</v>
      </c>
      <c r="K123" s="227">
        <v>0</v>
      </c>
      <c r="L123" s="227">
        <v>0</v>
      </c>
    </row>
    <row r="124" spans="1:12" x14ac:dyDescent="0.2">
      <c r="A124" s="98">
        <v>110</v>
      </c>
      <c r="B124" s="230" t="s">
        <v>335</v>
      </c>
      <c r="C124" s="231" t="s">
        <v>322</v>
      </c>
      <c r="D124" s="226">
        <f t="shared" si="3"/>
        <v>0</v>
      </c>
      <c r="E124" s="40"/>
      <c r="F124" s="40">
        <v>0</v>
      </c>
      <c r="G124" s="40">
        <v>0</v>
      </c>
      <c r="H124" s="40">
        <v>0</v>
      </c>
      <c r="I124" s="227">
        <v>0</v>
      </c>
      <c r="J124" s="227">
        <v>0</v>
      </c>
      <c r="K124" s="227">
        <v>0</v>
      </c>
      <c r="L124" s="227">
        <v>0</v>
      </c>
    </row>
    <row r="125" spans="1:12" x14ac:dyDescent="0.2">
      <c r="A125" s="98">
        <v>111</v>
      </c>
      <c r="B125" s="232" t="s">
        <v>187</v>
      </c>
      <c r="C125" s="231" t="s">
        <v>188</v>
      </c>
      <c r="D125" s="226">
        <f t="shared" si="3"/>
        <v>0</v>
      </c>
      <c r="E125" s="40"/>
      <c r="F125" s="40">
        <v>0</v>
      </c>
      <c r="G125" s="40">
        <v>0</v>
      </c>
      <c r="H125" s="40">
        <v>0</v>
      </c>
      <c r="I125" s="227">
        <v>0</v>
      </c>
      <c r="J125" s="227">
        <v>0</v>
      </c>
      <c r="K125" s="227">
        <v>0</v>
      </c>
      <c r="L125" s="227">
        <v>0</v>
      </c>
    </row>
    <row r="126" spans="1:12" ht="13.5" customHeight="1" x14ac:dyDescent="0.2">
      <c r="A126" s="98">
        <v>112</v>
      </c>
      <c r="B126" s="232" t="s">
        <v>189</v>
      </c>
      <c r="C126" s="231" t="s">
        <v>326</v>
      </c>
      <c r="D126" s="226">
        <f t="shared" si="3"/>
        <v>0</v>
      </c>
      <c r="E126" s="40"/>
      <c r="F126" s="40">
        <v>0</v>
      </c>
      <c r="G126" s="40">
        <v>0</v>
      </c>
      <c r="H126" s="40">
        <v>0</v>
      </c>
      <c r="I126" s="227">
        <v>0</v>
      </c>
      <c r="J126" s="227">
        <v>0</v>
      </c>
      <c r="K126" s="227">
        <v>0</v>
      </c>
      <c r="L126" s="227">
        <v>0</v>
      </c>
    </row>
    <row r="127" spans="1:12" x14ac:dyDescent="0.2">
      <c r="A127" s="98">
        <v>113</v>
      </c>
      <c r="B127" s="233" t="s">
        <v>190</v>
      </c>
      <c r="C127" s="231" t="s">
        <v>191</v>
      </c>
      <c r="D127" s="226">
        <f t="shared" si="3"/>
        <v>0</v>
      </c>
      <c r="E127" s="40"/>
      <c r="F127" s="40">
        <v>0</v>
      </c>
      <c r="G127" s="40">
        <v>0</v>
      </c>
      <c r="H127" s="40">
        <v>0</v>
      </c>
      <c r="I127" s="227">
        <v>0</v>
      </c>
      <c r="J127" s="227">
        <v>0</v>
      </c>
      <c r="K127" s="227">
        <v>0</v>
      </c>
      <c r="L127" s="227">
        <v>0</v>
      </c>
    </row>
    <row r="128" spans="1:12" ht="24" x14ac:dyDescent="0.2">
      <c r="A128" s="98">
        <v>114</v>
      </c>
      <c r="B128" s="233" t="s">
        <v>192</v>
      </c>
      <c r="C128" s="242" t="s">
        <v>310</v>
      </c>
      <c r="D128" s="226">
        <f t="shared" si="3"/>
        <v>0</v>
      </c>
      <c r="E128" s="40"/>
      <c r="F128" s="40">
        <v>0</v>
      </c>
      <c r="G128" s="40">
        <v>0</v>
      </c>
      <c r="H128" s="40">
        <v>0</v>
      </c>
      <c r="I128" s="227">
        <v>0</v>
      </c>
      <c r="J128" s="227">
        <v>0</v>
      </c>
      <c r="K128" s="227">
        <v>0</v>
      </c>
      <c r="L128" s="227">
        <v>0</v>
      </c>
    </row>
    <row r="129" spans="1:12" x14ac:dyDescent="0.2">
      <c r="A129" s="98">
        <v>115</v>
      </c>
      <c r="B129" s="233" t="s">
        <v>193</v>
      </c>
      <c r="C129" s="231" t="s">
        <v>229</v>
      </c>
      <c r="D129" s="226">
        <f t="shared" si="3"/>
        <v>0</v>
      </c>
      <c r="E129" s="40"/>
      <c r="F129" s="40">
        <v>0</v>
      </c>
      <c r="G129" s="40">
        <v>0</v>
      </c>
      <c r="H129" s="40">
        <v>0</v>
      </c>
      <c r="I129" s="227">
        <v>0</v>
      </c>
      <c r="J129" s="227">
        <v>0</v>
      </c>
      <c r="K129" s="227">
        <v>0</v>
      </c>
      <c r="L129" s="227">
        <v>0</v>
      </c>
    </row>
    <row r="130" spans="1:12" ht="10.5" customHeight="1" x14ac:dyDescent="0.2">
      <c r="A130" s="98">
        <v>116</v>
      </c>
      <c r="B130" s="233" t="s">
        <v>194</v>
      </c>
      <c r="C130" s="231" t="s">
        <v>195</v>
      </c>
      <c r="D130" s="226">
        <f t="shared" si="3"/>
        <v>58921501</v>
      </c>
      <c r="E130" s="40"/>
      <c r="F130" s="40">
        <v>0</v>
      </c>
      <c r="G130" s="40">
        <v>0</v>
      </c>
      <c r="H130" s="40">
        <v>0</v>
      </c>
      <c r="I130" s="227">
        <v>58921501</v>
      </c>
      <c r="J130" s="227">
        <v>0</v>
      </c>
      <c r="K130" s="227">
        <v>0</v>
      </c>
      <c r="L130" s="227">
        <v>0</v>
      </c>
    </row>
    <row r="131" spans="1:12" x14ac:dyDescent="0.2">
      <c r="A131" s="98">
        <v>117</v>
      </c>
      <c r="B131" s="233" t="s">
        <v>196</v>
      </c>
      <c r="C131" s="231" t="s">
        <v>40</v>
      </c>
      <c r="D131" s="226">
        <f t="shared" si="3"/>
        <v>0</v>
      </c>
      <c r="E131" s="40"/>
      <c r="F131" s="40">
        <v>0</v>
      </c>
      <c r="G131" s="40">
        <v>0</v>
      </c>
      <c r="H131" s="40">
        <v>0</v>
      </c>
      <c r="I131" s="227">
        <v>0</v>
      </c>
      <c r="J131" s="227">
        <v>0</v>
      </c>
      <c r="K131" s="227">
        <v>0</v>
      </c>
      <c r="L131" s="227">
        <v>0</v>
      </c>
    </row>
    <row r="132" spans="1:12" x14ac:dyDescent="0.2">
      <c r="A132" s="98">
        <v>118</v>
      </c>
      <c r="B132" s="230" t="s">
        <v>197</v>
      </c>
      <c r="C132" s="231" t="s">
        <v>46</v>
      </c>
      <c r="D132" s="226">
        <f t="shared" si="3"/>
        <v>8156709</v>
      </c>
      <c r="E132" s="40"/>
      <c r="F132" s="40">
        <v>0</v>
      </c>
      <c r="G132" s="40">
        <v>0</v>
      </c>
      <c r="H132" s="40">
        <v>0</v>
      </c>
      <c r="I132" s="227">
        <v>8156709</v>
      </c>
      <c r="J132" s="227">
        <v>0</v>
      </c>
      <c r="K132" s="227">
        <v>0</v>
      </c>
      <c r="L132" s="227">
        <v>0</v>
      </c>
    </row>
    <row r="133" spans="1:12" x14ac:dyDescent="0.2">
      <c r="A133" s="98">
        <v>119</v>
      </c>
      <c r="B133" s="230" t="s">
        <v>198</v>
      </c>
      <c r="C133" s="231" t="s">
        <v>231</v>
      </c>
      <c r="D133" s="226">
        <f t="shared" si="3"/>
        <v>53733492</v>
      </c>
      <c r="E133" s="40"/>
      <c r="F133" s="40">
        <v>0</v>
      </c>
      <c r="G133" s="40">
        <v>0</v>
      </c>
      <c r="H133" s="40">
        <v>0</v>
      </c>
      <c r="I133" s="227">
        <v>53733492</v>
      </c>
      <c r="J133" s="227">
        <v>0</v>
      </c>
      <c r="K133" s="227">
        <v>0</v>
      </c>
      <c r="L133" s="227">
        <v>0</v>
      </c>
    </row>
    <row r="134" spans="1:12" x14ac:dyDescent="0.2">
      <c r="A134" s="98">
        <v>120</v>
      </c>
      <c r="B134" s="230" t="s">
        <v>199</v>
      </c>
      <c r="C134" s="231" t="s">
        <v>48</v>
      </c>
      <c r="D134" s="226">
        <f t="shared" si="3"/>
        <v>50333628</v>
      </c>
      <c r="E134" s="40"/>
      <c r="F134" s="40">
        <v>0</v>
      </c>
      <c r="G134" s="40">
        <v>0</v>
      </c>
      <c r="H134" s="40">
        <v>0</v>
      </c>
      <c r="I134" s="227">
        <v>50333628</v>
      </c>
      <c r="J134" s="227">
        <v>0</v>
      </c>
      <c r="K134" s="227">
        <v>0</v>
      </c>
      <c r="L134" s="227">
        <v>0</v>
      </c>
    </row>
    <row r="135" spans="1:12" x14ac:dyDescent="0.2">
      <c r="A135" s="98">
        <v>121</v>
      </c>
      <c r="B135" s="233" t="s">
        <v>200</v>
      </c>
      <c r="C135" s="231" t="s">
        <v>47</v>
      </c>
      <c r="D135" s="226">
        <f t="shared" ref="D135:D148" si="4">E135+F135+G135+H135+I135+J135+K135+L135</f>
        <v>0</v>
      </c>
      <c r="E135" s="40"/>
      <c r="F135" s="40">
        <v>0</v>
      </c>
      <c r="G135" s="40">
        <v>0</v>
      </c>
      <c r="H135" s="40">
        <v>0</v>
      </c>
      <c r="I135" s="227">
        <v>0</v>
      </c>
      <c r="J135" s="227">
        <v>0</v>
      </c>
      <c r="K135" s="227">
        <v>0</v>
      </c>
      <c r="L135" s="227">
        <v>0</v>
      </c>
    </row>
    <row r="136" spans="1:12" x14ac:dyDescent="0.2">
      <c r="A136" s="98">
        <v>122</v>
      </c>
      <c r="B136" s="233" t="s">
        <v>201</v>
      </c>
      <c r="C136" s="231" t="s">
        <v>202</v>
      </c>
      <c r="D136" s="226">
        <f t="shared" si="4"/>
        <v>0</v>
      </c>
      <c r="E136" s="40"/>
      <c r="F136" s="40">
        <v>0</v>
      </c>
      <c r="G136" s="40">
        <v>0</v>
      </c>
      <c r="H136" s="40">
        <v>0</v>
      </c>
      <c r="I136" s="227">
        <v>0</v>
      </c>
      <c r="J136" s="227">
        <v>0</v>
      </c>
      <c r="K136" s="227">
        <v>0</v>
      </c>
      <c r="L136" s="227">
        <v>0</v>
      </c>
    </row>
    <row r="137" spans="1:12" x14ac:dyDescent="0.2">
      <c r="A137" s="98">
        <v>123</v>
      </c>
      <c r="B137" s="233" t="s">
        <v>203</v>
      </c>
      <c r="C137" s="231" t="s">
        <v>41</v>
      </c>
      <c r="D137" s="226">
        <f t="shared" si="4"/>
        <v>0</v>
      </c>
      <c r="E137" s="40"/>
      <c r="F137" s="40">
        <v>0</v>
      </c>
      <c r="G137" s="40">
        <v>0</v>
      </c>
      <c r="H137" s="40">
        <v>0</v>
      </c>
      <c r="I137" s="227">
        <v>0</v>
      </c>
      <c r="J137" s="227">
        <v>0</v>
      </c>
      <c r="K137" s="227">
        <v>0</v>
      </c>
      <c r="L137" s="227">
        <v>0</v>
      </c>
    </row>
    <row r="138" spans="1:12" x14ac:dyDescent="0.2">
      <c r="A138" s="98">
        <v>124</v>
      </c>
      <c r="B138" s="230" t="s">
        <v>204</v>
      </c>
      <c r="C138" s="231" t="s">
        <v>230</v>
      </c>
      <c r="D138" s="226">
        <f t="shared" si="4"/>
        <v>78625023</v>
      </c>
      <c r="E138" s="40">
        <v>9051154</v>
      </c>
      <c r="F138" s="40">
        <v>33085</v>
      </c>
      <c r="G138" s="40">
        <v>8250390</v>
      </c>
      <c r="H138" s="40">
        <v>0</v>
      </c>
      <c r="I138" s="227">
        <v>0</v>
      </c>
      <c r="J138" s="227">
        <v>6221746</v>
      </c>
      <c r="K138" s="227">
        <v>0</v>
      </c>
      <c r="L138" s="227">
        <v>55068648</v>
      </c>
    </row>
    <row r="139" spans="1:12" x14ac:dyDescent="0.2">
      <c r="A139" s="98">
        <v>125</v>
      </c>
      <c r="B139" s="232" t="s">
        <v>205</v>
      </c>
      <c r="C139" s="231" t="s">
        <v>206</v>
      </c>
      <c r="D139" s="226">
        <f t="shared" si="4"/>
        <v>164942380.59999999</v>
      </c>
      <c r="E139" s="40">
        <v>11504931</v>
      </c>
      <c r="F139" s="40">
        <v>45492</v>
      </c>
      <c r="G139" s="40">
        <v>10092384</v>
      </c>
      <c r="H139" s="40">
        <v>122491.60000000003</v>
      </c>
      <c r="I139" s="227">
        <v>31401971</v>
      </c>
      <c r="J139" s="227">
        <v>7727552</v>
      </c>
      <c r="K139" s="227">
        <v>13698505</v>
      </c>
      <c r="L139" s="227">
        <v>90349054</v>
      </c>
    </row>
    <row r="140" spans="1:12" x14ac:dyDescent="0.2">
      <c r="A140" s="98">
        <v>126</v>
      </c>
      <c r="B140" s="233" t="s">
        <v>207</v>
      </c>
      <c r="C140" s="231" t="s">
        <v>208</v>
      </c>
      <c r="D140" s="226">
        <f t="shared" si="4"/>
        <v>0</v>
      </c>
      <c r="E140" s="40"/>
      <c r="F140" s="40">
        <v>0</v>
      </c>
      <c r="G140" s="40">
        <v>0</v>
      </c>
      <c r="H140" s="40">
        <v>0</v>
      </c>
      <c r="I140" s="227">
        <v>0</v>
      </c>
      <c r="J140" s="227">
        <v>0</v>
      </c>
      <c r="K140" s="227">
        <v>0</v>
      </c>
      <c r="L140" s="227">
        <v>0</v>
      </c>
    </row>
    <row r="141" spans="1:12" x14ac:dyDescent="0.2">
      <c r="A141" s="98">
        <v>127</v>
      </c>
      <c r="B141" s="230" t="s">
        <v>209</v>
      </c>
      <c r="C141" s="231" t="s">
        <v>210</v>
      </c>
      <c r="D141" s="226">
        <f t="shared" si="4"/>
        <v>41861639</v>
      </c>
      <c r="E141" s="40"/>
      <c r="F141" s="40">
        <v>0</v>
      </c>
      <c r="G141" s="40">
        <v>0</v>
      </c>
      <c r="H141" s="40">
        <v>0</v>
      </c>
      <c r="I141" s="227">
        <v>41861639</v>
      </c>
      <c r="J141" s="227">
        <v>0</v>
      </c>
      <c r="K141" s="227">
        <v>0</v>
      </c>
      <c r="L141" s="227">
        <v>0</v>
      </c>
    </row>
    <row r="142" spans="1:12" x14ac:dyDescent="0.2">
      <c r="A142" s="98">
        <v>128</v>
      </c>
      <c r="B142" s="233" t="s">
        <v>211</v>
      </c>
      <c r="C142" s="231" t="s">
        <v>212</v>
      </c>
      <c r="D142" s="226">
        <f t="shared" si="4"/>
        <v>0</v>
      </c>
      <c r="E142" s="40"/>
      <c r="F142" s="40">
        <v>0</v>
      </c>
      <c r="G142" s="40">
        <v>0</v>
      </c>
      <c r="H142" s="40">
        <v>0</v>
      </c>
      <c r="I142" s="227">
        <v>0</v>
      </c>
      <c r="J142" s="227">
        <v>0</v>
      </c>
      <c r="K142" s="227">
        <v>0</v>
      </c>
      <c r="L142" s="227">
        <v>0</v>
      </c>
    </row>
    <row r="143" spans="1:12" x14ac:dyDescent="0.2">
      <c r="A143" s="98">
        <v>129</v>
      </c>
      <c r="B143" s="243" t="s">
        <v>255</v>
      </c>
      <c r="C143" s="244" t="s">
        <v>256</v>
      </c>
      <c r="D143" s="226">
        <f t="shared" si="4"/>
        <v>0</v>
      </c>
      <c r="E143" s="40"/>
      <c r="F143" s="40">
        <v>0</v>
      </c>
      <c r="G143" s="40">
        <v>0</v>
      </c>
      <c r="H143" s="40">
        <v>0</v>
      </c>
      <c r="I143" s="227">
        <v>0</v>
      </c>
      <c r="J143" s="227">
        <v>0</v>
      </c>
      <c r="K143" s="227">
        <v>0</v>
      </c>
      <c r="L143" s="227">
        <v>0</v>
      </c>
    </row>
    <row r="144" spans="1:12" x14ac:dyDescent="0.2">
      <c r="A144" s="98">
        <v>130</v>
      </c>
      <c r="B144" s="245" t="s">
        <v>257</v>
      </c>
      <c r="C144" s="246" t="s">
        <v>258</v>
      </c>
      <c r="D144" s="226">
        <f t="shared" si="4"/>
        <v>0</v>
      </c>
      <c r="E144" s="40"/>
      <c r="F144" s="40">
        <v>0</v>
      </c>
      <c r="G144" s="40">
        <v>0</v>
      </c>
      <c r="H144" s="40">
        <v>0</v>
      </c>
      <c r="I144" s="227">
        <v>0</v>
      </c>
      <c r="J144" s="227">
        <v>0</v>
      </c>
      <c r="K144" s="227">
        <v>0</v>
      </c>
      <c r="L144" s="227">
        <v>0</v>
      </c>
    </row>
    <row r="145" spans="1:12" x14ac:dyDescent="0.2">
      <c r="A145" s="98">
        <v>131</v>
      </c>
      <c r="B145" s="247" t="s">
        <v>259</v>
      </c>
      <c r="C145" s="248" t="s">
        <v>449</v>
      </c>
      <c r="D145" s="226">
        <f t="shared" si="4"/>
        <v>0</v>
      </c>
      <c r="E145" s="40"/>
      <c r="F145" s="40">
        <v>0</v>
      </c>
      <c r="G145" s="40">
        <v>0</v>
      </c>
      <c r="H145" s="40">
        <v>0</v>
      </c>
      <c r="I145" s="227">
        <v>0</v>
      </c>
      <c r="J145" s="227">
        <v>0</v>
      </c>
      <c r="K145" s="227">
        <v>0</v>
      </c>
      <c r="L145" s="227">
        <v>0</v>
      </c>
    </row>
    <row r="146" spans="1:12" x14ac:dyDescent="0.2">
      <c r="A146" s="98">
        <v>132</v>
      </c>
      <c r="B146" s="98" t="s">
        <v>263</v>
      </c>
      <c r="C146" s="249" t="s">
        <v>264</v>
      </c>
      <c r="D146" s="226">
        <f t="shared" si="4"/>
        <v>0</v>
      </c>
      <c r="E146" s="40"/>
      <c r="F146" s="40">
        <v>0</v>
      </c>
      <c r="G146" s="40">
        <v>0</v>
      </c>
      <c r="H146" s="40">
        <v>0</v>
      </c>
      <c r="I146" s="227">
        <v>0</v>
      </c>
      <c r="J146" s="227">
        <v>0</v>
      </c>
      <c r="K146" s="227">
        <v>0</v>
      </c>
      <c r="L146" s="227">
        <v>0</v>
      </c>
    </row>
    <row r="147" spans="1:12" x14ac:dyDescent="0.2">
      <c r="A147" s="98">
        <v>133</v>
      </c>
      <c r="B147" s="250" t="s">
        <v>315</v>
      </c>
      <c r="C147" s="249" t="s">
        <v>314</v>
      </c>
      <c r="D147" s="226">
        <f t="shared" si="4"/>
        <v>0</v>
      </c>
      <c r="E147" s="40"/>
      <c r="F147" s="40">
        <v>0</v>
      </c>
      <c r="G147" s="40">
        <v>0</v>
      </c>
      <c r="H147" s="40">
        <v>0</v>
      </c>
      <c r="I147" s="227">
        <v>0</v>
      </c>
      <c r="J147" s="226">
        <v>0</v>
      </c>
      <c r="K147" s="227">
        <v>0</v>
      </c>
      <c r="L147" s="227">
        <v>0</v>
      </c>
    </row>
    <row r="148" spans="1:12" x14ac:dyDescent="0.2">
      <c r="A148" s="98">
        <v>134</v>
      </c>
      <c r="B148" s="250" t="s">
        <v>324</v>
      </c>
      <c r="C148" s="249" t="s">
        <v>321</v>
      </c>
      <c r="D148" s="226">
        <f t="shared" si="4"/>
        <v>0</v>
      </c>
      <c r="E148" s="40"/>
      <c r="F148" s="40">
        <v>0</v>
      </c>
      <c r="G148" s="40">
        <v>0</v>
      </c>
      <c r="H148" s="40">
        <v>0</v>
      </c>
      <c r="I148" s="227">
        <v>0</v>
      </c>
      <c r="J148" s="226">
        <v>0</v>
      </c>
      <c r="K148" s="227">
        <v>0</v>
      </c>
      <c r="L148" s="227">
        <v>0</v>
      </c>
    </row>
    <row r="149" spans="1:12" s="152" customFormat="1" ht="24" x14ac:dyDescent="0.2">
      <c r="A149" s="98">
        <v>135</v>
      </c>
      <c r="B149" s="250" t="s">
        <v>439</v>
      </c>
      <c r="C149" s="235" t="s">
        <v>389</v>
      </c>
      <c r="D149" s="226">
        <f t="shared" ref="D149:D150" si="5">E149+F149+G149+H149+I149+J149+K149+L149</f>
        <v>0</v>
      </c>
      <c r="E149" s="40"/>
      <c r="F149" s="40">
        <v>0</v>
      </c>
      <c r="G149" s="40">
        <v>0</v>
      </c>
      <c r="H149" s="40">
        <v>0</v>
      </c>
      <c r="I149" s="227">
        <v>0</v>
      </c>
      <c r="J149" s="226">
        <v>0</v>
      </c>
      <c r="K149" s="227">
        <v>0</v>
      </c>
      <c r="L149" s="227">
        <v>0</v>
      </c>
    </row>
    <row r="150" spans="1:12" ht="15.75" customHeight="1" x14ac:dyDescent="0.2">
      <c r="A150" s="98">
        <v>136</v>
      </c>
      <c r="B150" s="250" t="s">
        <v>434</v>
      </c>
      <c r="C150" s="235" t="s">
        <v>435</v>
      </c>
      <c r="D150" s="226">
        <f t="shared" si="5"/>
        <v>0</v>
      </c>
      <c r="E150" s="40"/>
      <c r="F150" s="40">
        <v>0</v>
      </c>
      <c r="G150" s="40">
        <v>0</v>
      </c>
      <c r="H150" s="40">
        <v>0</v>
      </c>
      <c r="I150" s="227">
        <v>0</v>
      </c>
      <c r="J150" s="226">
        <v>0</v>
      </c>
      <c r="K150" s="227">
        <v>0</v>
      </c>
      <c r="L150" s="227">
        <v>0</v>
      </c>
    </row>
    <row r="151" spans="1:12" ht="15.75" customHeight="1" x14ac:dyDescent="0.2">
      <c r="A151" s="98">
        <v>137</v>
      </c>
      <c r="B151" s="250" t="s">
        <v>454</v>
      </c>
      <c r="C151" s="235" t="s">
        <v>455</v>
      </c>
      <c r="D151" s="226"/>
      <c r="E151" s="40"/>
      <c r="F151" s="40"/>
      <c r="G151" s="40"/>
      <c r="H151" s="40"/>
      <c r="I151" s="227">
        <v>0</v>
      </c>
      <c r="J151" s="226"/>
      <c r="K151" s="227">
        <v>0</v>
      </c>
      <c r="L151" s="227">
        <v>0</v>
      </c>
    </row>
  </sheetData>
  <mergeCells count="18">
    <mergeCell ref="G5:G7"/>
    <mergeCell ref="H5:H7"/>
    <mergeCell ref="B92:B95"/>
    <mergeCell ref="A92:A95"/>
    <mergeCell ref="F5:F7"/>
    <mergeCell ref="A2:L2"/>
    <mergeCell ref="A11:C11"/>
    <mergeCell ref="J5:L5"/>
    <mergeCell ref="D5:D7"/>
    <mergeCell ref="I5:I7"/>
    <mergeCell ref="A4:A7"/>
    <mergeCell ref="B4:B7"/>
    <mergeCell ref="C4:C7"/>
    <mergeCell ref="A8:C8"/>
    <mergeCell ref="D4:L4"/>
    <mergeCell ref="J6:J7"/>
    <mergeCell ref="K6:L6"/>
    <mergeCell ref="E5:E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0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I10" sqref="I10"/>
    </sheetView>
  </sheetViews>
  <sheetFormatPr defaultRowHeight="12" x14ac:dyDescent="0.2"/>
  <cols>
    <col min="1" max="1" width="4.7109375" style="47" customWidth="1"/>
    <col min="2" max="2" width="6.42578125" style="47" customWidth="1"/>
    <col min="3" max="3" width="31.28515625" style="7" customWidth="1"/>
    <col min="4" max="6" width="16.28515625" style="1" customWidth="1"/>
    <col min="7" max="16384" width="9.140625" style="1"/>
  </cols>
  <sheetData>
    <row r="1" spans="1:10" x14ac:dyDescent="0.2">
      <c r="D1" s="46"/>
      <c r="E1" s="46"/>
      <c r="F1" s="46"/>
    </row>
    <row r="2" spans="1:10" ht="47.25" customHeight="1" x14ac:dyDescent="0.2">
      <c r="A2" s="278" t="s">
        <v>461</v>
      </c>
      <c r="B2" s="278"/>
      <c r="C2" s="278"/>
      <c r="D2" s="278"/>
      <c r="E2" s="278"/>
      <c r="F2" s="278"/>
    </row>
    <row r="3" spans="1:10" x14ac:dyDescent="0.2">
      <c r="C3" s="48"/>
      <c r="D3" s="46"/>
    </row>
    <row r="4" spans="1:10" s="3" customFormat="1" ht="27" customHeight="1" x14ac:dyDescent="0.2">
      <c r="A4" s="405" t="s">
        <v>44</v>
      </c>
      <c r="B4" s="405" t="s">
        <v>56</v>
      </c>
      <c r="C4" s="405" t="s">
        <v>45</v>
      </c>
      <c r="D4" s="408" t="s">
        <v>462</v>
      </c>
      <c r="E4" s="408"/>
      <c r="F4" s="408"/>
    </row>
    <row r="5" spans="1:10" ht="16.5" customHeight="1" x14ac:dyDescent="0.2">
      <c r="A5" s="406"/>
      <c r="B5" s="406"/>
      <c r="C5" s="406"/>
      <c r="D5" s="408" t="s">
        <v>277</v>
      </c>
      <c r="E5" s="409" t="s">
        <v>458</v>
      </c>
      <c r="F5" s="410"/>
    </row>
    <row r="6" spans="1:10" ht="39.75" customHeight="1" x14ac:dyDescent="0.2">
      <c r="A6" s="407"/>
      <c r="B6" s="407"/>
      <c r="C6" s="407"/>
      <c r="D6" s="408"/>
      <c r="E6" s="217" t="s">
        <v>459</v>
      </c>
      <c r="F6" s="217" t="s">
        <v>460</v>
      </c>
    </row>
    <row r="7" spans="1:10" ht="12.75" customHeight="1" x14ac:dyDescent="0.2">
      <c r="A7" s="277" t="s">
        <v>228</v>
      </c>
      <c r="B7" s="277"/>
      <c r="C7" s="277"/>
      <c r="D7" s="51">
        <f>D10+D9+D8</f>
        <v>66306983</v>
      </c>
      <c r="E7" s="51">
        <f t="shared" ref="E7:F7" si="0">E10+E9+E8</f>
        <v>13946150</v>
      </c>
      <c r="F7" s="51">
        <f t="shared" si="0"/>
        <v>52360833</v>
      </c>
      <c r="H7" s="46"/>
      <c r="I7" s="46"/>
      <c r="J7" s="46"/>
    </row>
    <row r="8" spans="1:10" ht="12.75" customHeight="1" x14ac:dyDescent="0.2">
      <c r="A8" s="5"/>
      <c r="B8" s="5"/>
      <c r="C8" s="11" t="s">
        <v>54</v>
      </c>
      <c r="D8" s="218">
        <f t="shared" ref="D8:D9" si="1">E8+F8</f>
        <v>0</v>
      </c>
      <c r="E8" s="218"/>
      <c r="F8" s="218"/>
    </row>
    <row r="9" spans="1:10" ht="12.75" customHeight="1" x14ac:dyDescent="0.2">
      <c r="A9" s="5"/>
      <c r="B9" s="5"/>
      <c r="C9" s="37" t="s">
        <v>466</v>
      </c>
      <c r="D9" s="218">
        <f t="shared" si="1"/>
        <v>0</v>
      </c>
      <c r="E9" s="219"/>
      <c r="F9" s="219"/>
    </row>
    <row r="10" spans="1:10" x14ac:dyDescent="0.2">
      <c r="A10" s="277" t="s">
        <v>227</v>
      </c>
      <c r="B10" s="277"/>
      <c r="C10" s="277"/>
      <c r="D10" s="51">
        <f>SUM(D11:D150)-D91</f>
        <v>66306983</v>
      </c>
      <c r="E10" s="51">
        <f>SUM(E11:E150)-E91</f>
        <v>13946150</v>
      </c>
      <c r="F10" s="51">
        <f>SUM(F11:F150)-F91</f>
        <v>52360833</v>
      </c>
    </row>
    <row r="11" spans="1:10" ht="14.25" customHeight="1" x14ac:dyDescent="0.2">
      <c r="A11" s="20">
        <v>1</v>
      </c>
      <c r="B11" s="12" t="s">
        <v>57</v>
      </c>
      <c r="C11" s="10" t="s">
        <v>42</v>
      </c>
      <c r="D11" s="218">
        <f>E11+F11</f>
        <v>475866</v>
      </c>
      <c r="E11" s="67">
        <v>100087</v>
      </c>
      <c r="F11" s="67">
        <v>375779</v>
      </c>
    </row>
    <row r="12" spans="1:10" x14ac:dyDescent="0.2">
      <c r="A12" s="20">
        <v>2</v>
      </c>
      <c r="B12" s="13" t="s">
        <v>58</v>
      </c>
      <c r="C12" s="10" t="s">
        <v>213</v>
      </c>
      <c r="D12" s="218">
        <f t="shared" ref="D12:D75" si="2">E12+F12</f>
        <v>442129</v>
      </c>
      <c r="E12" s="67">
        <v>92992</v>
      </c>
      <c r="F12" s="67">
        <v>349137</v>
      </c>
    </row>
    <row r="13" spans="1:10" x14ac:dyDescent="0.2">
      <c r="A13" s="20">
        <v>3</v>
      </c>
      <c r="B13" s="21" t="s">
        <v>59</v>
      </c>
      <c r="C13" s="10" t="s">
        <v>5</v>
      </c>
      <c r="D13" s="218">
        <f t="shared" si="2"/>
        <v>876314</v>
      </c>
      <c r="E13" s="67">
        <v>184313</v>
      </c>
      <c r="F13" s="67">
        <v>692001</v>
      </c>
    </row>
    <row r="14" spans="1:10" x14ac:dyDescent="0.2">
      <c r="A14" s="20">
        <v>4</v>
      </c>
      <c r="B14" s="12" t="s">
        <v>60</v>
      </c>
      <c r="C14" s="10" t="s">
        <v>214</v>
      </c>
      <c r="D14" s="218">
        <f t="shared" si="2"/>
        <v>500451</v>
      </c>
      <c r="E14" s="67">
        <v>105258</v>
      </c>
      <c r="F14" s="67">
        <v>395193</v>
      </c>
    </row>
    <row r="15" spans="1:10" x14ac:dyDescent="0.2">
      <c r="A15" s="20">
        <v>5</v>
      </c>
      <c r="B15" s="12" t="s">
        <v>61</v>
      </c>
      <c r="C15" s="10" t="s">
        <v>8</v>
      </c>
      <c r="D15" s="218">
        <f t="shared" si="2"/>
        <v>531798</v>
      </c>
      <c r="E15" s="67">
        <v>111851</v>
      </c>
      <c r="F15" s="67">
        <v>419947</v>
      </c>
    </row>
    <row r="16" spans="1:10" x14ac:dyDescent="0.2">
      <c r="A16" s="20">
        <v>6</v>
      </c>
      <c r="B16" s="21" t="s">
        <v>62</v>
      </c>
      <c r="C16" s="10" t="s">
        <v>63</v>
      </c>
      <c r="D16" s="218">
        <f t="shared" si="2"/>
        <v>2001856</v>
      </c>
      <c r="E16" s="67">
        <v>421044</v>
      </c>
      <c r="F16" s="67">
        <v>1580812</v>
      </c>
    </row>
    <row r="17" spans="1:6" x14ac:dyDescent="0.2">
      <c r="A17" s="20">
        <v>7</v>
      </c>
      <c r="B17" s="12" t="s">
        <v>64</v>
      </c>
      <c r="C17" s="10" t="s">
        <v>215</v>
      </c>
      <c r="D17" s="218">
        <f t="shared" si="2"/>
        <v>991226</v>
      </c>
      <c r="E17" s="67">
        <v>208482</v>
      </c>
      <c r="F17" s="67">
        <v>782744</v>
      </c>
    </row>
    <row r="18" spans="1:6" x14ac:dyDescent="0.2">
      <c r="A18" s="20">
        <v>8</v>
      </c>
      <c r="B18" s="21" t="s">
        <v>65</v>
      </c>
      <c r="C18" s="10" t="s">
        <v>17</v>
      </c>
      <c r="D18" s="218">
        <f t="shared" si="2"/>
        <v>502901</v>
      </c>
      <c r="E18" s="67">
        <v>105774</v>
      </c>
      <c r="F18" s="67">
        <v>397127</v>
      </c>
    </row>
    <row r="19" spans="1:6" x14ac:dyDescent="0.2">
      <c r="A19" s="20">
        <v>9</v>
      </c>
      <c r="B19" s="21" t="s">
        <v>66</v>
      </c>
      <c r="C19" s="10" t="s">
        <v>6</v>
      </c>
      <c r="D19" s="218">
        <f t="shared" si="2"/>
        <v>465701</v>
      </c>
      <c r="E19" s="67">
        <v>97950</v>
      </c>
      <c r="F19" s="67">
        <v>367751</v>
      </c>
    </row>
    <row r="20" spans="1:6" x14ac:dyDescent="0.2">
      <c r="A20" s="20">
        <v>10</v>
      </c>
      <c r="B20" s="21" t="s">
        <v>67</v>
      </c>
      <c r="C20" s="10" t="s">
        <v>18</v>
      </c>
      <c r="D20" s="218">
        <f t="shared" si="2"/>
        <v>553751</v>
      </c>
      <c r="E20" s="67">
        <v>116469</v>
      </c>
      <c r="F20" s="67">
        <v>437282</v>
      </c>
    </row>
    <row r="21" spans="1:6" x14ac:dyDescent="0.2">
      <c r="A21" s="20">
        <v>11</v>
      </c>
      <c r="B21" s="21" t="s">
        <v>68</v>
      </c>
      <c r="C21" s="10" t="s">
        <v>7</v>
      </c>
      <c r="D21" s="218">
        <f t="shared" si="2"/>
        <v>456633</v>
      </c>
      <c r="E21" s="67">
        <v>96042</v>
      </c>
      <c r="F21" s="67">
        <v>360591</v>
      </c>
    </row>
    <row r="22" spans="1:6" x14ac:dyDescent="0.2">
      <c r="A22" s="20">
        <v>12</v>
      </c>
      <c r="B22" s="21" t="s">
        <v>69</v>
      </c>
      <c r="C22" s="10" t="s">
        <v>19</v>
      </c>
      <c r="D22" s="218">
        <f t="shared" si="2"/>
        <v>763744</v>
      </c>
      <c r="E22" s="67">
        <v>160636</v>
      </c>
      <c r="F22" s="67">
        <v>603108</v>
      </c>
    </row>
    <row r="23" spans="1:6" x14ac:dyDescent="0.2">
      <c r="A23" s="20">
        <v>13</v>
      </c>
      <c r="B23" s="21" t="s">
        <v>234</v>
      </c>
      <c r="C23" s="10" t="s">
        <v>235</v>
      </c>
      <c r="D23" s="218">
        <f t="shared" si="2"/>
        <v>0</v>
      </c>
      <c r="E23" s="67">
        <v>0</v>
      </c>
      <c r="F23" s="67">
        <v>0</v>
      </c>
    </row>
    <row r="24" spans="1:6" x14ac:dyDescent="0.2">
      <c r="A24" s="20">
        <v>14</v>
      </c>
      <c r="B24" s="21" t="s">
        <v>70</v>
      </c>
      <c r="C24" s="10" t="s">
        <v>22</v>
      </c>
      <c r="D24" s="218">
        <f t="shared" si="2"/>
        <v>618774</v>
      </c>
      <c r="E24" s="67">
        <v>130145</v>
      </c>
      <c r="F24" s="67">
        <v>488629</v>
      </c>
    </row>
    <row r="25" spans="1:6" x14ac:dyDescent="0.2">
      <c r="A25" s="20">
        <v>15</v>
      </c>
      <c r="B25" s="21" t="s">
        <v>71</v>
      </c>
      <c r="C25" s="10" t="s">
        <v>10</v>
      </c>
      <c r="D25" s="218">
        <f t="shared" si="2"/>
        <v>698776</v>
      </c>
      <c r="E25" s="67">
        <v>146971</v>
      </c>
      <c r="F25" s="67">
        <v>551805</v>
      </c>
    </row>
    <row r="26" spans="1:6" x14ac:dyDescent="0.2">
      <c r="A26" s="20">
        <v>16</v>
      </c>
      <c r="B26" s="21" t="s">
        <v>72</v>
      </c>
      <c r="C26" s="10" t="s">
        <v>348</v>
      </c>
      <c r="D26" s="218">
        <f t="shared" si="2"/>
        <v>855830</v>
      </c>
      <c r="E26" s="67">
        <v>180004</v>
      </c>
      <c r="F26" s="67">
        <v>675826</v>
      </c>
    </row>
    <row r="27" spans="1:6" x14ac:dyDescent="0.2">
      <c r="A27" s="20">
        <v>17</v>
      </c>
      <c r="B27" s="21" t="s">
        <v>73</v>
      </c>
      <c r="C27" s="10" t="s">
        <v>9</v>
      </c>
      <c r="D27" s="218">
        <f t="shared" si="2"/>
        <v>1498909</v>
      </c>
      <c r="E27" s="67">
        <v>315261</v>
      </c>
      <c r="F27" s="67">
        <v>1183648</v>
      </c>
    </row>
    <row r="28" spans="1:6" x14ac:dyDescent="0.2">
      <c r="A28" s="20">
        <v>18</v>
      </c>
      <c r="B28" s="12" t="s">
        <v>74</v>
      </c>
      <c r="C28" s="10" t="s">
        <v>11</v>
      </c>
      <c r="D28" s="218">
        <f t="shared" si="2"/>
        <v>400395</v>
      </c>
      <c r="E28" s="67">
        <v>84214</v>
      </c>
      <c r="F28" s="67">
        <v>316181</v>
      </c>
    </row>
    <row r="29" spans="1:6" x14ac:dyDescent="0.2">
      <c r="A29" s="20">
        <v>19</v>
      </c>
      <c r="B29" s="12" t="s">
        <v>75</v>
      </c>
      <c r="C29" s="10" t="s">
        <v>216</v>
      </c>
      <c r="D29" s="218">
        <f t="shared" si="2"/>
        <v>431453</v>
      </c>
      <c r="E29" s="67">
        <v>90746</v>
      </c>
      <c r="F29" s="67">
        <v>340707</v>
      </c>
    </row>
    <row r="30" spans="1:6" x14ac:dyDescent="0.2">
      <c r="A30" s="20">
        <v>20</v>
      </c>
      <c r="B30" s="12" t="s">
        <v>76</v>
      </c>
      <c r="C30" s="10" t="s">
        <v>349</v>
      </c>
      <c r="D30" s="218">
        <f t="shared" si="2"/>
        <v>933558</v>
      </c>
      <c r="E30" s="67">
        <v>196352</v>
      </c>
      <c r="F30" s="67">
        <v>737206</v>
      </c>
    </row>
    <row r="31" spans="1:6" x14ac:dyDescent="0.2">
      <c r="A31" s="20">
        <v>21</v>
      </c>
      <c r="B31" s="12" t="s">
        <v>77</v>
      </c>
      <c r="C31" s="10" t="s">
        <v>38</v>
      </c>
      <c r="D31" s="218">
        <f t="shared" si="2"/>
        <v>889131</v>
      </c>
      <c r="E31" s="67">
        <v>187008</v>
      </c>
      <c r="F31" s="67">
        <v>702123</v>
      </c>
    </row>
    <row r="32" spans="1:6" x14ac:dyDescent="0.2">
      <c r="A32" s="20">
        <v>22</v>
      </c>
      <c r="B32" s="21" t="s">
        <v>78</v>
      </c>
      <c r="C32" s="10" t="s">
        <v>79</v>
      </c>
      <c r="D32" s="218">
        <f t="shared" si="2"/>
        <v>438393</v>
      </c>
      <c r="E32" s="67">
        <v>92206</v>
      </c>
      <c r="F32" s="67">
        <v>346187</v>
      </c>
    </row>
    <row r="33" spans="1:6" ht="12" customHeight="1" x14ac:dyDescent="0.2">
      <c r="A33" s="20">
        <v>23</v>
      </c>
      <c r="B33" s="21" t="s">
        <v>80</v>
      </c>
      <c r="C33" s="10" t="s">
        <v>81</v>
      </c>
      <c r="D33" s="218">
        <f t="shared" si="2"/>
        <v>0</v>
      </c>
      <c r="E33" s="67">
        <v>0</v>
      </c>
      <c r="F33" s="67">
        <v>0</v>
      </c>
    </row>
    <row r="34" spans="1:6" ht="24" x14ac:dyDescent="0.2">
      <c r="A34" s="20">
        <v>24</v>
      </c>
      <c r="B34" s="21" t="s">
        <v>82</v>
      </c>
      <c r="C34" s="10" t="s">
        <v>83</v>
      </c>
      <c r="D34" s="218">
        <f t="shared" si="2"/>
        <v>0</v>
      </c>
      <c r="E34" s="67">
        <v>0</v>
      </c>
      <c r="F34" s="67">
        <v>0</v>
      </c>
    </row>
    <row r="35" spans="1:6" x14ac:dyDescent="0.2">
      <c r="A35" s="20">
        <v>25</v>
      </c>
      <c r="B35" s="12" t="s">
        <v>84</v>
      </c>
      <c r="C35" s="10" t="s">
        <v>85</v>
      </c>
      <c r="D35" s="218">
        <f t="shared" si="2"/>
        <v>3579369</v>
      </c>
      <c r="E35" s="67">
        <v>752838</v>
      </c>
      <c r="F35" s="67">
        <v>2826531</v>
      </c>
    </row>
    <row r="36" spans="1:6" x14ac:dyDescent="0.2">
      <c r="A36" s="20">
        <v>26</v>
      </c>
      <c r="B36" s="21" t="s">
        <v>86</v>
      </c>
      <c r="C36" s="10" t="s">
        <v>87</v>
      </c>
      <c r="D36" s="218">
        <f t="shared" si="2"/>
        <v>747878</v>
      </c>
      <c r="E36" s="67">
        <v>157299</v>
      </c>
      <c r="F36" s="67">
        <v>590579</v>
      </c>
    </row>
    <row r="37" spans="1:6" ht="24" customHeight="1" x14ac:dyDescent="0.2">
      <c r="A37" s="20">
        <v>27</v>
      </c>
      <c r="B37" s="13" t="s">
        <v>88</v>
      </c>
      <c r="C37" s="10" t="s">
        <v>89</v>
      </c>
      <c r="D37" s="218">
        <f t="shared" si="2"/>
        <v>0</v>
      </c>
      <c r="E37" s="67">
        <v>0</v>
      </c>
      <c r="F37" s="67">
        <v>0</v>
      </c>
    </row>
    <row r="38" spans="1:6" ht="12" customHeight="1" x14ac:dyDescent="0.2">
      <c r="A38" s="20">
        <v>28</v>
      </c>
      <c r="B38" s="13" t="s">
        <v>90</v>
      </c>
      <c r="C38" s="10" t="s">
        <v>39</v>
      </c>
      <c r="D38" s="218">
        <f t="shared" si="2"/>
        <v>1118835</v>
      </c>
      <c r="E38" s="67">
        <v>235321</v>
      </c>
      <c r="F38" s="67">
        <v>883514</v>
      </c>
    </row>
    <row r="39" spans="1:6" x14ac:dyDescent="0.2">
      <c r="A39" s="20">
        <v>29</v>
      </c>
      <c r="B39" s="12" t="s">
        <v>91</v>
      </c>
      <c r="C39" s="10" t="s">
        <v>37</v>
      </c>
      <c r="D39" s="218">
        <f t="shared" si="2"/>
        <v>1555334</v>
      </c>
      <c r="E39" s="67">
        <v>327129</v>
      </c>
      <c r="F39" s="67">
        <v>1228205</v>
      </c>
    </row>
    <row r="40" spans="1:6" x14ac:dyDescent="0.2">
      <c r="A40" s="20">
        <v>30</v>
      </c>
      <c r="B40" s="13" t="s">
        <v>92</v>
      </c>
      <c r="C40" s="10" t="s">
        <v>16</v>
      </c>
      <c r="D40" s="218">
        <f t="shared" si="2"/>
        <v>519665</v>
      </c>
      <c r="E40" s="67">
        <v>109300</v>
      </c>
      <c r="F40" s="67">
        <v>410365</v>
      </c>
    </row>
    <row r="41" spans="1:6" x14ac:dyDescent="0.2">
      <c r="A41" s="20">
        <v>31</v>
      </c>
      <c r="B41" s="21" t="s">
        <v>93</v>
      </c>
      <c r="C41" s="10" t="s">
        <v>21</v>
      </c>
      <c r="D41" s="218">
        <f t="shared" si="2"/>
        <v>1133944</v>
      </c>
      <c r="E41" s="67">
        <v>238499</v>
      </c>
      <c r="F41" s="67">
        <v>895445</v>
      </c>
    </row>
    <row r="42" spans="1:6" x14ac:dyDescent="0.2">
      <c r="A42" s="20">
        <v>32</v>
      </c>
      <c r="B42" s="13" t="s">
        <v>94</v>
      </c>
      <c r="C42" s="10" t="s">
        <v>24</v>
      </c>
      <c r="D42" s="218">
        <f t="shared" si="2"/>
        <v>365808</v>
      </c>
      <c r="E42" s="67">
        <v>76939</v>
      </c>
      <c r="F42" s="67">
        <v>288869</v>
      </c>
    </row>
    <row r="43" spans="1:6" x14ac:dyDescent="0.2">
      <c r="A43" s="20">
        <v>33</v>
      </c>
      <c r="B43" s="12" t="s">
        <v>95</v>
      </c>
      <c r="C43" s="10" t="s">
        <v>217</v>
      </c>
      <c r="D43" s="218">
        <f t="shared" si="2"/>
        <v>1345875</v>
      </c>
      <c r="E43" s="67">
        <v>283074</v>
      </c>
      <c r="F43" s="67">
        <v>1062801</v>
      </c>
    </row>
    <row r="44" spans="1:6" x14ac:dyDescent="0.2">
      <c r="A44" s="20">
        <v>34</v>
      </c>
      <c r="B44" s="14" t="s">
        <v>96</v>
      </c>
      <c r="C44" s="15" t="s">
        <v>218</v>
      </c>
      <c r="D44" s="218">
        <f t="shared" si="2"/>
        <v>621315</v>
      </c>
      <c r="E44" s="67">
        <v>130679</v>
      </c>
      <c r="F44" s="67">
        <v>490636</v>
      </c>
    </row>
    <row r="45" spans="1:6" x14ac:dyDescent="0.2">
      <c r="A45" s="20">
        <v>35</v>
      </c>
      <c r="B45" s="12" t="s">
        <v>97</v>
      </c>
      <c r="C45" s="10" t="s">
        <v>219</v>
      </c>
      <c r="D45" s="218">
        <f t="shared" si="2"/>
        <v>447694</v>
      </c>
      <c r="E45" s="67">
        <v>94162</v>
      </c>
      <c r="F45" s="67">
        <v>353532</v>
      </c>
    </row>
    <row r="46" spans="1:6" x14ac:dyDescent="0.2">
      <c r="A46" s="20">
        <v>36</v>
      </c>
      <c r="B46" s="12" t="s">
        <v>98</v>
      </c>
      <c r="C46" s="10" t="s">
        <v>23</v>
      </c>
      <c r="D46" s="218">
        <f t="shared" si="2"/>
        <v>353839</v>
      </c>
      <c r="E46" s="67">
        <v>74422</v>
      </c>
      <c r="F46" s="67">
        <v>279417</v>
      </c>
    </row>
    <row r="47" spans="1:6" x14ac:dyDescent="0.2">
      <c r="A47" s="20">
        <v>37</v>
      </c>
      <c r="B47" s="21" t="s">
        <v>99</v>
      </c>
      <c r="C47" s="10" t="s">
        <v>20</v>
      </c>
      <c r="D47" s="218">
        <f t="shared" si="2"/>
        <v>469902</v>
      </c>
      <c r="E47" s="67">
        <v>98833</v>
      </c>
      <c r="F47" s="67">
        <v>371069</v>
      </c>
    </row>
    <row r="48" spans="1:6" x14ac:dyDescent="0.2">
      <c r="A48" s="20">
        <v>38</v>
      </c>
      <c r="B48" s="13" t="s">
        <v>100</v>
      </c>
      <c r="C48" s="10" t="s">
        <v>101</v>
      </c>
      <c r="D48" s="218">
        <f t="shared" si="2"/>
        <v>375405</v>
      </c>
      <c r="E48" s="67">
        <v>78958</v>
      </c>
      <c r="F48" s="67">
        <v>296447</v>
      </c>
    </row>
    <row r="49" spans="1:6" x14ac:dyDescent="0.2">
      <c r="A49" s="20">
        <v>39</v>
      </c>
      <c r="B49" s="21" t="s">
        <v>102</v>
      </c>
      <c r="C49" s="10" t="s">
        <v>103</v>
      </c>
      <c r="D49" s="218">
        <f t="shared" si="2"/>
        <v>1661096</v>
      </c>
      <c r="E49" s="67">
        <v>349373</v>
      </c>
      <c r="F49" s="67">
        <v>1311723</v>
      </c>
    </row>
    <row r="50" spans="1:6" x14ac:dyDescent="0.2">
      <c r="A50" s="20">
        <v>40</v>
      </c>
      <c r="B50" s="12" t="s">
        <v>104</v>
      </c>
      <c r="C50" s="10" t="s">
        <v>224</v>
      </c>
      <c r="D50" s="218">
        <f t="shared" si="2"/>
        <v>524477</v>
      </c>
      <c r="E50" s="67">
        <v>110312</v>
      </c>
      <c r="F50" s="67">
        <v>414165</v>
      </c>
    </row>
    <row r="51" spans="1:6" x14ac:dyDescent="0.2">
      <c r="A51" s="20">
        <v>41</v>
      </c>
      <c r="B51" s="12" t="s">
        <v>105</v>
      </c>
      <c r="C51" s="10" t="s">
        <v>2</v>
      </c>
      <c r="D51" s="218">
        <f t="shared" si="2"/>
        <v>1393118</v>
      </c>
      <c r="E51" s="67">
        <v>293010</v>
      </c>
      <c r="F51" s="67">
        <v>1100108</v>
      </c>
    </row>
    <row r="52" spans="1:6" x14ac:dyDescent="0.2">
      <c r="A52" s="20">
        <v>42</v>
      </c>
      <c r="B52" s="21" t="s">
        <v>106</v>
      </c>
      <c r="C52" s="10" t="s">
        <v>3</v>
      </c>
      <c r="D52" s="218">
        <f t="shared" si="2"/>
        <v>416349</v>
      </c>
      <c r="E52" s="67">
        <v>87569</v>
      </c>
      <c r="F52" s="67">
        <v>328780</v>
      </c>
    </row>
    <row r="53" spans="1:6" x14ac:dyDescent="0.2">
      <c r="A53" s="20">
        <v>43</v>
      </c>
      <c r="B53" s="13" t="s">
        <v>152</v>
      </c>
      <c r="C53" s="10" t="s">
        <v>32</v>
      </c>
      <c r="D53" s="218">
        <f t="shared" si="2"/>
        <v>561252</v>
      </c>
      <c r="E53" s="67">
        <v>118046</v>
      </c>
      <c r="F53" s="67">
        <v>443206</v>
      </c>
    </row>
    <row r="54" spans="1:6" x14ac:dyDescent="0.2">
      <c r="A54" s="20">
        <v>44</v>
      </c>
      <c r="B54" s="21" t="s">
        <v>107</v>
      </c>
      <c r="C54" s="10" t="s">
        <v>220</v>
      </c>
      <c r="D54" s="218">
        <f t="shared" si="2"/>
        <v>551569</v>
      </c>
      <c r="E54" s="67">
        <v>116010</v>
      </c>
      <c r="F54" s="67">
        <v>435559</v>
      </c>
    </row>
    <row r="55" spans="1:6" x14ac:dyDescent="0.2">
      <c r="A55" s="20">
        <v>45</v>
      </c>
      <c r="B55" s="13" t="s">
        <v>108</v>
      </c>
      <c r="C55" s="10" t="s">
        <v>0</v>
      </c>
      <c r="D55" s="218">
        <f t="shared" si="2"/>
        <v>664267</v>
      </c>
      <c r="E55" s="67">
        <v>139713</v>
      </c>
      <c r="F55" s="67">
        <v>524554</v>
      </c>
    </row>
    <row r="56" spans="1:6" ht="10.5" customHeight="1" x14ac:dyDescent="0.2">
      <c r="A56" s="20">
        <v>46</v>
      </c>
      <c r="B56" s="21" t="s">
        <v>109</v>
      </c>
      <c r="C56" s="10" t="s">
        <v>4</v>
      </c>
      <c r="D56" s="218">
        <f t="shared" si="2"/>
        <v>408958</v>
      </c>
      <c r="E56" s="67">
        <v>86015</v>
      </c>
      <c r="F56" s="67">
        <v>322943</v>
      </c>
    </row>
    <row r="57" spans="1:6" x14ac:dyDescent="0.2">
      <c r="A57" s="20">
        <v>47</v>
      </c>
      <c r="B57" s="13" t="s">
        <v>110</v>
      </c>
      <c r="C57" s="10" t="s">
        <v>1</v>
      </c>
      <c r="D57" s="218">
        <f t="shared" si="2"/>
        <v>496331</v>
      </c>
      <c r="E57" s="67">
        <v>104392</v>
      </c>
      <c r="F57" s="67">
        <v>391939</v>
      </c>
    </row>
    <row r="58" spans="1:6" x14ac:dyDescent="0.2">
      <c r="A58" s="20">
        <v>48</v>
      </c>
      <c r="B58" s="21" t="s">
        <v>111</v>
      </c>
      <c r="C58" s="10" t="s">
        <v>221</v>
      </c>
      <c r="D58" s="218">
        <f t="shared" si="2"/>
        <v>744396</v>
      </c>
      <c r="E58" s="67">
        <v>156567</v>
      </c>
      <c r="F58" s="67">
        <v>587829</v>
      </c>
    </row>
    <row r="59" spans="1:6" x14ac:dyDescent="0.2">
      <c r="A59" s="20">
        <v>49</v>
      </c>
      <c r="B59" s="21" t="s">
        <v>112</v>
      </c>
      <c r="C59" s="10" t="s">
        <v>25</v>
      </c>
      <c r="D59" s="218">
        <f t="shared" si="2"/>
        <v>1861050</v>
      </c>
      <c r="E59" s="67">
        <v>391429</v>
      </c>
      <c r="F59" s="67">
        <v>1469621</v>
      </c>
    </row>
    <row r="60" spans="1:6" ht="10.5" customHeight="1" x14ac:dyDescent="0.2">
      <c r="A60" s="20">
        <v>50</v>
      </c>
      <c r="B60" s="21" t="s">
        <v>160</v>
      </c>
      <c r="C60" s="10" t="s">
        <v>53</v>
      </c>
      <c r="D60" s="218">
        <f t="shared" si="2"/>
        <v>515209</v>
      </c>
      <c r="E60" s="67">
        <v>108362</v>
      </c>
      <c r="F60" s="67">
        <v>406847</v>
      </c>
    </row>
    <row r="61" spans="1:6" x14ac:dyDescent="0.2">
      <c r="A61" s="20">
        <v>51</v>
      </c>
      <c r="B61" s="21" t="s">
        <v>113</v>
      </c>
      <c r="C61" s="10" t="s">
        <v>222</v>
      </c>
      <c r="D61" s="218">
        <f t="shared" si="2"/>
        <v>385531</v>
      </c>
      <c r="E61" s="67">
        <v>81088</v>
      </c>
      <c r="F61" s="67">
        <v>304443</v>
      </c>
    </row>
    <row r="62" spans="1:6" x14ac:dyDescent="0.2">
      <c r="A62" s="20">
        <v>52</v>
      </c>
      <c r="B62" s="13" t="s">
        <v>162</v>
      </c>
      <c r="C62" s="10" t="s">
        <v>223</v>
      </c>
      <c r="D62" s="218">
        <f t="shared" si="2"/>
        <v>434858</v>
      </c>
      <c r="E62" s="67">
        <v>91462</v>
      </c>
      <c r="F62" s="67">
        <v>343396</v>
      </c>
    </row>
    <row r="63" spans="1:6" x14ac:dyDescent="0.2">
      <c r="A63" s="20">
        <v>53</v>
      </c>
      <c r="B63" s="21" t="s">
        <v>226</v>
      </c>
      <c r="C63" s="10" t="s">
        <v>225</v>
      </c>
      <c r="D63" s="218">
        <f t="shared" si="2"/>
        <v>0</v>
      </c>
      <c r="E63" s="67">
        <v>0</v>
      </c>
      <c r="F63" s="67">
        <v>0</v>
      </c>
    </row>
    <row r="64" spans="1:6" x14ac:dyDescent="0.2">
      <c r="A64" s="20">
        <v>54</v>
      </c>
      <c r="B64" s="21" t="s">
        <v>236</v>
      </c>
      <c r="C64" s="10" t="s">
        <v>237</v>
      </c>
      <c r="D64" s="218">
        <f t="shared" si="2"/>
        <v>0</v>
      </c>
      <c r="E64" s="67">
        <v>0</v>
      </c>
      <c r="F64" s="67">
        <v>0</v>
      </c>
    </row>
    <row r="65" spans="1:6" ht="24" x14ac:dyDescent="0.2">
      <c r="A65" s="20">
        <v>55</v>
      </c>
      <c r="B65" s="21" t="s">
        <v>114</v>
      </c>
      <c r="C65" s="10" t="s">
        <v>52</v>
      </c>
      <c r="D65" s="218">
        <f t="shared" si="2"/>
        <v>693025</v>
      </c>
      <c r="E65" s="67">
        <v>145762</v>
      </c>
      <c r="F65" s="67">
        <v>547263</v>
      </c>
    </row>
    <row r="66" spans="1:6" ht="24" x14ac:dyDescent="0.2">
      <c r="A66" s="20">
        <v>56</v>
      </c>
      <c r="B66" s="13" t="s">
        <v>115</v>
      </c>
      <c r="C66" s="10" t="s">
        <v>238</v>
      </c>
      <c r="D66" s="218">
        <f t="shared" si="2"/>
        <v>583685</v>
      </c>
      <c r="E66" s="67">
        <v>122765</v>
      </c>
      <c r="F66" s="67">
        <v>460920</v>
      </c>
    </row>
    <row r="67" spans="1:6" ht="24" x14ac:dyDescent="0.2">
      <c r="A67" s="20">
        <v>57</v>
      </c>
      <c r="B67" s="12" t="s">
        <v>116</v>
      </c>
      <c r="C67" s="10" t="s">
        <v>117</v>
      </c>
      <c r="D67" s="218">
        <f t="shared" si="2"/>
        <v>784043</v>
      </c>
      <c r="E67" s="67">
        <v>164905</v>
      </c>
      <c r="F67" s="67">
        <v>619138</v>
      </c>
    </row>
    <row r="68" spans="1:6" ht="17.25" customHeight="1" x14ac:dyDescent="0.2">
      <c r="A68" s="20">
        <v>58</v>
      </c>
      <c r="B68" s="13" t="s">
        <v>118</v>
      </c>
      <c r="C68" s="10" t="s">
        <v>239</v>
      </c>
      <c r="D68" s="218">
        <f t="shared" si="2"/>
        <v>915930</v>
      </c>
      <c r="E68" s="67">
        <v>192645</v>
      </c>
      <c r="F68" s="67">
        <v>723285</v>
      </c>
    </row>
    <row r="69" spans="1:6" ht="15" customHeight="1" x14ac:dyDescent="0.2">
      <c r="A69" s="20">
        <v>59</v>
      </c>
      <c r="B69" s="21" t="s">
        <v>119</v>
      </c>
      <c r="C69" s="10" t="s">
        <v>331</v>
      </c>
      <c r="D69" s="218">
        <f t="shared" si="2"/>
        <v>686203</v>
      </c>
      <c r="E69" s="67">
        <v>144327</v>
      </c>
      <c r="F69" s="67">
        <v>541876</v>
      </c>
    </row>
    <row r="70" spans="1:6" ht="23.25" customHeight="1" x14ac:dyDescent="0.2">
      <c r="A70" s="20">
        <v>60</v>
      </c>
      <c r="B70" s="12" t="s">
        <v>120</v>
      </c>
      <c r="C70" s="10" t="s">
        <v>240</v>
      </c>
      <c r="D70" s="218">
        <f t="shared" si="2"/>
        <v>0</v>
      </c>
      <c r="E70" s="67">
        <v>0</v>
      </c>
      <c r="F70" s="67">
        <v>0</v>
      </c>
    </row>
    <row r="71" spans="1:6" ht="24.75" customHeight="1" x14ac:dyDescent="0.2">
      <c r="A71" s="20">
        <v>61</v>
      </c>
      <c r="B71" s="12" t="s">
        <v>121</v>
      </c>
      <c r="C71" s="10" t="s">
        <v>241</v>
      </c>
      <c r="D71" s="218">
        <f t="shared" si="2"/>
        <v>0</v>
      </c>
      <c r="E71" s="67">
        <v>0</v>
      </c>
      <c r="F71" s="67">
        <v>0</v>
      </c>
    </row>
    <row r="72" spans="1:6" ht="24.75" customHeight="1" x14ac:dyDescent="0.2">
      <c r="A72" s="20">
        <v>62</v>
      </c>
      <c r="B72" s="13" t="s">
        <v>122</v>
      </c>
      <c r="C72" s="10" t="s">
        <v>242</v>
      </c>
      <c r="D72" s="218">
        <f t="shared" si="2"/>
        <v>1171942</v>
      </c>
      <c r="E72" s="67">
        <v>246491</v>
      </c>
      <c r="F72" s="67">
        <v>925451</v>
      </c>
    </row>
    <row r="73" spans="1:6" ht="16.5" customHeight="1" x14ac:dyDescent="0.2">
      <c r="A73" s="20">
        <v>63</v>
      </c>
      <c r="B73" s="13" t="s">
        <v>123</v>
      </c>
      <c r="C73" s="10" t="s">
        <v>51</v>
      </c>
      <c r="D73" s="218">
        <f t="shared" si="2"/>
        <v>839530</v>
      </c>
      <c r="E73" s="67">
        <v>176576</v>
      </c>
      <c r="F73" s="67">
        <v>662954</v>
      </c>
    </row>
    <row r="74" spans="1:6" x14ac:dyDescent="0.2">
      <c r="A74" s="20">
        <v>64</v>
      </c>
      <c r="B74" s="13" t="s">
        <v>124</v>
      </c>
      <c r="C74" s="10" t="s">
        <v>243</v>
      </c>
      <c r="D74" s="218">
        <f t="shared" si="2"/>
        <v>1625738</v>
      </c>
      <c r="E74" s="67">
        <v>341937</v>
      </c>
      <c r="F74" s="67">
        <v>1283801</v>
      </c>
    </row>
    <row r="75" spans="1:6" ht="24" x14ac:dyDescent="0.2">
      <c r="A75" s="20">
        <v>65</v>
      </c>
      <c r="B75" s="13" t="s">
        <v>125</v>
      </c>
      <c r="C75" s="10" t="s">
        <v>244</v>
      </c>
      <c r="D75" s="218">
        <f t="shared" si="2"/>
        <v>0</v>
      </c>
      <c r="E75" s="67">
        <v>0</v>
      </c>
      <c r="F75" s="67">
        <v>0</v>
      </c>
    </row>
    <row r="76" spans="1:6" ht="24" x14ac:dyDescent="0.2">
      <c r="A76" s="20">
        <v>66</v>
      </c>
      <c r="B76" s="12" t="s">
        <v>126</v>
      </c>
      <c r="C76" s="10" t="s">
        <v>245</v>
      </c>
      <c r="D76" s="218">
        <f t="shared" ref="D76:D139" si="3">E76+F76</f>
        <v>0</v>
      </c>
      <c r="E76" s="67">
        <v>0</v>
      </c>
      <c r="F76" s="67">
        <v>0</v>
      </c>
    </row>
    <row r="77" spans="1:6" ht="24" x14ac:dyDescent="0.2">
      <c r="A77" s="20">
        <v>67</v>
      </c>
      <c r="B77" s="13" t="s">
        <v>127</v>
      </c>
      <c r="C77" s="10" t="s">
        <v>246</v>
      </c>
      <c r="D77" s="218">
        <f t="shared" si="3"/>
        <v>0</v>
      </c>
      <c r="E77" s="67">
        <v>0</v>
      </c>
      <c r="F77" s="67">
        <v>0</v>
      </c>
    </row>
    <row r="78" spans="1:6" ht="24" x14ac:dyDescent="0.2">
      <c r="A78" s="20">
        <v>68</v>
      </c>
      <c r="B78" s="13" t="s">
        <v>128</v>
      </c>
      <c r="C78" s="10" t="s">
        <v>247</v>
      </c>
      <c r="D78" s="218">
        <f t="shared" si="3"/>
        <v>0</v>
      </c>
      <c r="E78" s="67">
        <v>0</v>
      </c>
      <c r="F78" s="67">
        <v>0</v>
      </c>
    </row>
    <row r="79" spans="1:6" ht="24" x14ac:dyDescent="0.2">
      <c r="A79" s="20">
        <v>69</v>
      </c>
      <c r="B79" s="12" t="s">
        <v>129</v>
      </c>
      <c r="C79" s="10" t="s">
        <v>248</v>
      </c>
      <c r="D79" s="218">
        <f t="shared" si="3"/>
        <v>0</v>
      </c>
      <c r="E79" s="67">
        <v>0</v>
      </c>
      <c r="F79" s="67">
        <v>0</v>
      </c>
    </row>
    <row r="80" spans="1:6" ht="24" x14ac:dyDescent="0.2">
      <c r="A80" s="20">
        <v>70</v>
      </c>
      <c r="B80" s="12" t="s">
        <v>130</v>
      </c>
      <c r="C80" s="10" t="s">
        <v>249</v>
      </c>
      <c r="D80" s="218">
        <f t="shared" si="3"/>
        <v>0</v>
      </c>
      <c r="E80" s="67">
        <v>0</v>
      </c>
      <c r="F80" s="67">
        <v>0</v>
      </c>
    </row>
    <row r="81" spans="1:6" ht="24" x14ac:dyDescent="0.2">
      <c r="A81" s="20">
        <v>71</v>
      </c>
      <c r="B81" s="12" t="s">
        <v>131</v>
      </c>
      <c r="C81" s="10" t="s">
        <v>250</v>
      </c>
      <c r="D81" s="218">
        <f t="shared" si="3"/>
        <v>0</v>
      </c>
      <c r="E81" s="67">
        <v>0</v>
      </c>
      <c r="F81" s="67">
        <v>0</v>
      </c>
    </row>
    <row r="82" spans="1:6" x14ac:dyDescent="0.2">
      <c r="A82" s="20">
        <v>72</v>
      </c>
      <c r="B82" s="21" t="s">
        <v>132</v>
      </c>
      <c r="C82" s="10" t="s">
        <v>133</v>
      </c>
      <c r="D82" s="218">
        <f t="shared" si="3"/>
        <v>1434017</v>
      </c>
      <c r="E82" s="67">
        <v>301613</v>
      </c>
      <c r="F82" s="67">
        <v>1132404</v>
      </c>
    </row>
    <row r="83" spans="1:6" x14ac:dyDescent="0.2">
      <c r="A83" s="20">
        <v>73</v>
      </c>
      <c r="B83" s="12" t="s">
        <v>134</v>
      </c>
      <c r="C83" s="10" t="s">
        <v>251</v>
      </c>
      <c r="D83" s="218">
        <f t="shared" si="3"/>
        <v>2198723</v>
      </c>
      <c r="E83" s="67">
        <v>462451</v>
      </c>
      <c r="F83" s="67">
        <v>1736272</v>
      </c>
    </row>
    <row r="84" spans="1:6" x14ac:dyDescent="0.2">
      <c r="A84" s="20">
        <v>74</v>
      </c>
      <c r="B84" s="21" t="s">
        <v>135</v>
      </c>
      <c r="C84" s="10" t="s">
        <v>35</v>
      </c>
      <c r="D84" s="218">
        <f t="shared" si="3"/>
        <v>1042373</v>
      </c>
      <c r="E84" s="67">
        <v>219239</v>
      </c>
      <c r="F84" s="67">
        <v>823134</v>
      </c>
    </row>
    <row r="85" spans="1:6" x14ac:dyDescent="0.2">
      <c r="A85" s="20">
        <v>75</v>
      </c>
      <c r="B85" s="12" t="s">
        <v>136</v>
      </c>
      <c r="C85" s="10" t="s">
        <v>436</v>
      </c>
      <c r="D85" s="218">
        <f t="shared" si="3"/>
        <v>965814</v>
      </c>
      <c r="E85" s="67">
        <v>203137</v>
      </c>
      <c r="F85" s="67">
        <v>762677</v>
      </c>
    </row>
    <row r="86" spans="1:6" x14ac:dyDescent="0.2">
      <c r="A86" s="20">
        <v>76</v>
      </c>
      <c r="B86" s="12" t="s">
        <v>137</v>
      </c>
      <c r="C86" s="10" t="s">
        <v>36</v>
      </c>
      <c r="D86" s="218">
        <f t="shared" si="3"/>
        <v>1811358</v>
      </c>
      <c r="E86" s="67">
        <v>380978</v>
      </c>
      <c r="F86" s="67">
        <v>1430380</v>
      </c>
    </row>
    <row r="87" spans="1:6" x14ac:dyDescent="0.2">
      <c r="A87" s="20">
        <v>77</v>
      </c>
      <c r="B87" s="12" t="s">
        <v>138</v>
      </c>
      <c r="C87" s="10" t="s">
        <v>50</v>
      </c>
      <c r="D87" s="218">
        <f t="shared" si="3"/>
        <v>557677</v>
      </c>
      <c r="E87" s="67">
        <v>117295</v>
      </c>
      <c r="F87" s="67">
        <v>440382</v>
      </c>
    </row>
    <row r="88" spans="1:6" x14ac:dyDescent="0.2">
      <c r="A88" s="20">
        <v>78</v>
      </c>
      <c r="B88" s="12" t="s">
        <v>139</v>
      </c>
      <c r="C88" s="10" t="s">
        <v>232</v>
      </c>
      <c r="D88" s="218">
        <f t="shared" si="3"/>
        <v>1733900</v>
      </c>
      <c r="E88" s="67">
        <v>364686</v>
      </c>
      <c r="F88" s="67">
        <v>1369214</v>
      </c>
    </row>
    <row r="89" spans="1:6" x14ac:dyDescent="0.2">
      <c r="A89" s="20">
        <v>79</v>
      </c>
      <c r="B89" s="12" t="s">
        <v>140</v>
      </c>
      <c r="C89" s="10" t="s">
        <v>313</v>
      </c>
      <c r="D89" s="218">
        <f t="shared" si="3"/>
        <v>0</v>
      </c>
      <c r="E89" s="67">
        <v>0</v>
      </c>
      <c r="F89" s="67">
        <v>0</v>
      </c>
    </row>
    <row r="90" spans="1:6" x14ac:dyDescent="0.2">
      <c r="A90" s="20">
        <v>80</v>
      </c>
      <c r="B90" s="13" t="s">
        <v>141</v>
      </c>
      <c r="C90" s="10" t="s">
        <v>262</v>
      </c>
      <c r="D90" s="218">
        <f t="shared" si="3"/>
        <v>0</v>
      </c>
      <c r="E90" s="67">
        <v>0</v>
      </c>
      <c r="F90" s="67">
        <v>0</v>
      </c>
    </row>
    <row r="91" spans="1:6" ht="24" x14ac:dyDescent="0.2">
      <c r="A91" s="265">
        <v>81</v>
      </c>
      <c r="B91" s="268" t="s">
        <v>142</v>
      </c>
      <c r="C91" s="16" t="s">
        <v>252</v>
      </c>
      <c r="D91" s="218">
        <f t="shared" si="3"/>
        <v>255590</v>
      </c>
      <c r="E91" s="67">
        <v>53757</v>
      </c>
      <c r="F91" s="67">
        <v>201833</v>
      </c>
    </row>
    <row r="92" spans="1:6" ht="36" x14ac:dyDescent="0.2">
      <c r="A92" s="266"/>
      <c r="B92" s="269"/>
      <c r="C92" s="10" t="s">
        <v>311</v>
      </c>
      <c r="D92" s="218">
        <f t="shared" si="3"/>
        <v>255590</v>
      </c>
      <c r="E92" s="67">
        <v>53757</v>
      </c>
      <c r="F92" s="67">
        <v>201833</v>
      </c>
    </row>
    <row r="93" spans="1:6" ht="24" x14ac:dyDescent="0.2">
      <c r="A93" s="266"/>
      <c r="B93" s="269"/>
      <c r="C93" s="10" t="s">
        <v>253</v>
      </c>
      <c r="D93" s="218">
        <f t="shared" si="3"/>
        <v>0</v>
      </c>
      <c r="E93" s="67">
        <v>0</v>
      </c>
      <c r="F93" s="67">
        <v>0</v>
      </c>
    </row>
    <row r="94" spans="1:6" ht="36" x14ac:dyDescent="0.2">
      <c r="A94" s="267"/>
      <c r="B94" s="270"/>
      <c r="C94" s="22" t="s">
        <v>312</v>
      </c>
      <c r="D94" s="218">
        <f t="shared" si="3"/>
        <v>0</v>
      </c>
      <c r="E94" s="67">
        <v>0</v>
      </c>
      <c r="F94" s="67">
        <v>0</v>
      </c>
    </row>
    <row r="95" spans="1:6" ht="24" x14ac:dyDescent="0.2">
      <c r="A95" s="20">
        <v>82</v>
      </c>
      <c r="B95" s="13" t="s">
        <v>143</v>
      </c>
      <c r="C95" s="10" t="s">
        <v>49</v>
      </c>
      <c r="D95" s="218">
        <f t="shared" si="3"/>
        <v>0</v>
      </c>
      <c r="E95" s="67">
        <v>0</v>
      </c>
      <c r="F95" s="67">
        <v>0</v>
      </c>
    </row>
    <row r="96" spans="1:6" x14ac:dyDescent="0.2">
      <c r="A96" s="20">
        <v>83</v>
      </c>
      <c r="B96" s="13" t="s">
        <v>144</v>
      </c>
      <c r="C96" s="10" t="s">
        <v>145</v>
      </c>
      <c r="D96" s="218">
        <f t="shared" si="3"/>
        <v>257353</v>
      </c>
      <c r="E96" s="67">
        <v>54128</v>
      </c>
      <c r="F96" s="67">
        <v>203225</v>
      </c>
    </row>
    <row r="97" spans="1:6" x14ac:dyDescent="0.2">
      <c r="A97" s="20">
        <v>84</v>
      </c>
      <c r="B97" s="21" t="s">
        <v>146</v>
      </c>
      <c r="C97" s="10" t="s">
        <v>147</v>
      </c>
      <c r="D97" s="218">
        <f t="shared" si="3"/>
        <v>625803</v>
      </c>
      <c r="E97" s="67">
        <v>131623</v>
      </c>
      <c r="F97" s="67">
        <v>494180</v>
      </c>
    </row>
    <row r="98" spans="1:6" x14ac:dyDescent="0.2">
      <c r="A98" s="20">
        <v>85</v>
      </c>
      <c r="B98" s="13" t="s">
        <v>148</v>
      </c>
      <c r="C98" s="10" t="s">
        <v>27</v>
      </c>
      <c r="D98" s="218">
        <f t="shared" si="3"/>
        <v>447219</v>
      </c>
      <c r="E98" s="67">
        <v>94062</v>
      </c>
      <c r="F98" s="67">
        <v>353157</v>
      </c>
    </row>
    <row r="99" spans="1:6" x14ac:dyDescent="0.2">
      <c r="A99" s="20">
        <v>86</v>
      </c>
      <c r="B99" s="21" t="s">
        <v>149</v>
      </c>
      <c r="C99" s="10" t="s">
        <v>12</v>
      </c>
      <c r="D99" s="218">
        <f t="shared" si="3"/>
        <v>456726</v>
      </c>
      <c r="E99" s="67">
        <v>96062</v>
      </c>
      <c r="F99" s="67">
        <v>360664</v>
      </c>
    </row>
    <row r="100" spans="1:6" x14ac:dyDescent="0.2">
      <c r="A100" s="20">
        <v>87</v>
      </c>
      <c r="B100" s="21" t="s">
        <v>150</v>
      </c>
      <c r="C100" s="10" t="s">
        <v>26</v>
      </c>
      <c r="D100" s="218">
        <f t="shared" si="3"/>
        <v>744384</v>
      </c>
      <c r="E100" s="67">
        <v>156564</v>
      </c>
      <c r="F100" s="67">
        <v>587820</v>
      </c>
    </row>
    <row r="101" spans="1:6" ht="13.5" customHeight="1" x14ac:dyDescent="0.2">
      <c r="A101" s="20">
        <v>88</v>
      </c>
      <c r="B101" s="13" t="s">
        <v>151</v>
      </c>
      <c r="C101" s="10" t="s">
        <v>43</v>
      </c>
      <c r="D101" s="218">
        <f t="shared" si="3"/>
        <v>571061</v>
      </c>
      <c r="E101" s="67">
        <v>120110</v>
      </c>
      <c r="F101" s="67">
        <v>450951</v>
      </c>
    </row>
    <row r="102" spans="1:6" ht="14.25" customHeight="1" x14ac:dyDescent="0.2">
      <c r="A102" s="20">
        <v>89</v>
      </c>
      <c r="B102" s="12" t="s">
        <v>153</v>
      </c>
      <c r="C102" s="10" t="s">
        <v>28</v>
      </c>
      <c r="D102" s="218">
        <f t="shared" si="3"/>
        <v>1001616</v>
      </c>
      <c r="E102" s="67">
        <v>210667</v>
      </c>
      <c r="F102" s="67">
        <v>790949</v>
      </c>
    </row>
    <row r="103" spans="1:6" x14ac:dyDescent="0.2">
      <c r="A103" s="20">
        <v>90</v>
      </c>
      <c r="B103" s="12" t="s">
        <v>154</v>
      </c>
      <c r="C103" s="10" t="s">
        <v>29</v>
      </c>
      <c r="D103" s="218">
        <f t="shared" si="3"/>
        <v>777684</v>
      </c>
      <c r="E103" s="67">
        <v>163568</v>
      </c>
      <c r="F103" s="67">
        <v>614116</v>
      </c>
    </row>
    <row r="104" spans="1:6" x14ac:dyDescent="0.2">
      <c r="A104" s="20">
        <v>91</v>
      </c>
      <c r="B104" s="21" t="s">
        <v>155</v>
      </c>
      <c r="C104" s="10" t="s">
        <v>14</v>
      </c>
      <c r="D104" s="218">
        <f t="shared" si="3"/>
        <v>385822</v>
      </c>
      <c r="E104" s="67">
        <v>81149</v>
      </c>
      <c r="F104" s="67">
        <v>304673</v>
      </c>
    </row>
    <row r="105" spans="1:6" x14ac:dyDescent="0.2">
      <c r="A105" s="20">
        <v>92</v>
      </c>
      <c r="B105" s="12" t="s">
        <v>156</v>
      </c>
      <c r="C105" s="10" t="s">
        <v>30</v>
      </c>
      <c r="D105" s="218">
        <f t="shared" si="3"/>
        <v>495693</v>
      </c>
      <c r="E105" s="67">
        <v>104258</v>
      </c>
      <c r="F105" s="67">
        <v>391435</v>
      </c>
    </row>
    <row r="106" spans="1:6" x14ac:dyDescent="0.2">
      <c r="A106" s="20">
        <v>93</v>
      </c>
      <c r="B106" s="12" t="s">
        <v>157</v>
      </c>
      <c r="C106" s="10" t="s">
        <v>15</v>
      </c>
      <c r="D106" s="218">
        <f t="shared" si="3"/>
        <v>481126</v>
      </c>
      <c r="E106" s="67">
        <v>101194</v>
      </c>
      <c r="F106" s="67">
        <v>379932</v>
      </c>
    </row>
    <row r="107" spans="1:6" x14ac:dyDescent="0.2">
      <c r="A107" s="20">
        <v>94</v>
      </c>
      <c r="B107" s="13" t="s">
        <v>158</v>
      </c>
      <c r="C107" s="10" t="s">
        <v>13</v>
      </c>
      <c r="D107" s="218">
        <f t="shared" si="3"/>
        <v>672010</v>
      </c>
      <c r="E107" s="67">
        <v>141342</v>
      </c>
      <c r="F107" s="67">
        <v>530668</v>
      </c>
    </row>
    <row r="108" spans="1:6" x14ac:dyDescent="0.2">
      <c r="A108" s="20">
        <v>95</v>
      </c>
      <c r="B108" s="21" t="s">
        <v>159</v>
      </c>
      <c r="C108" s="10" t="s">
        <v>31</v>
      </c>
      <c r="D108" s="218">
        <f t="shared" si="3"/>
        <v>517286</v>
      </c>
      <c r="E108" s="67">
        <v>108799</v>
      </c>
      <c r="F108" s="67">
        <v>408487</v>
      </c>
    </row>
    <row r="109" spans="1:6" x14ac:dyDescent="0.2">
      <c r="A109" s="20">
        <v>96</v>
      </c>
      <c r="B109" s="12" t="s">
        <v>161</v>
      </c>
      <c r="C109" s="10" t="s">
        <v>33</v>
      </c>
      <c r="D109" s="218">
        <f t="shared" si="3"/>
        <v>803900</v>
      </c>
      <c r="E109" s="67">
        <v>169082</v>
      </c>
      <c r="F109" s="67">
        <v>634818</v>
      </c>
    </row>
    <row r="110" spans="1:6" x14ac:dyDescent="0.2">
      <c r="A110" s="20">
        <v>97</v>
      </c>
      <c r="B110" s="12" t="s">
        <v>163</v>
      </c>
      <c r="C110" s="10" t="s">
        <v>164</v>
      </c>
      <c r="D110" s="218">
        <f t="shared" si="3"/>
        <v>0</v>
      </c>
      <c r="E110" s="67">
        <v>0</v>
      </c>
      <c r="F110" s="67">
        <v>0</v>
      </c>
    </row>
    <row r="111" spans="1:6" x14ac:dyDescent="0.2">
      <c r="A111" s="20">
        <v>98</v>
      </c>
      <c r="B111" s="12" t="s">
        <v>165</v>
      </c>
      <c r="C111" s="10" t="s">
        <v>166</v>
      </c>
      <c r="D111" s="218">
        <f t="shared" si="3"/>
        <v>0</v>
      </c>
      <c r="E111" s="67">
        <v>0</v>
      </c>
      <c r="F111" s="67">
        <v>0</v>
      </c>
    </row>
    <row r="112" spans="1:6" x14ac:dyDescent="0.2">
      <c r="A112" s="20">
        <v>99</v>
      </c>
      <c r="B112" s="21" t="s">
        <v>167</v>
      </c>
      <c r="C112" s="10" t="s">
        <v>168</v>
      </c>
      <c r="D112" s="218">
        <f t="shared" si="3"/>
        <v>0</v>
      </c>
      <c r="E112" s="67">
        <v>0</v>
      </c>
      <c r="F112" s="67">
        <v>0</v>
      </c>
    </row>
    <row r="113" spans="1:6" x14ac:dyDescent="0.2">
      <c r="A113" s="20">
        <v>100</v>
      </c>
      <c r="B113" s="21" t="s">
        <v>169</v>
      </c>
      <c r="C113" s="10" t="s">
        <v>170</v>
      </c>
      <c r="D113" s="218">
        <f t="shared" si="3"/>
        <v>0</v>
      </c>
      <c r="E113" s="67">
        <v>0</v>
      </c>
      <c r="F113" s="67">
        <v>0</v>
      </c>
    </row>
    <row r="114" spans="1:6" ht="24" x14ac:dyDescent="0.2">
      <c r="A114" s="20">
        <v>101</v>
      </c>
      <c r="B114" s="21" t="s">
        <v>171</v>
      </c>
      <c r="C114" s="10" t="s">
        <v>172</v>
      </c>
      <c r="D114" s="218">
        <f t="shared" si="3"/>
        <v>0</v>
      </c>
      <c r="E114" s="67">
        <v>0</v>
      </c>
      <c r="F114" s="67">
        <v>0</v>
      </c>
    </row>
    <row r="115" spans="1:6" x14ac:dyDescent="0.2">
      <c r="A115" s="20">
        <v>102</v>
      </c>
      <c r="B115" s="21" t="s">
        <v>173</v>
      </c>
      <c r="C115" s="10" t="s">
        <v>174</v>
      </c>
      <c r="D115" s="218">
        <f t="shared" si="3"/>
        <v>0</v>
      </c>
      <c r="E115" s="67">
        <v>0</v>
      </c>
      <c r="F115" s="67">
        <v>0</v>
      </c>
    </row>
    <row r="116" spans="1:6" x14ac:dyDescent="0.2">
      <c r="A116" s="20">
        <v>103</v>
      </c>
      <c r="B116" s="21" t="s">
        <v>175</v>
      </c>
      <c r="C116" s="10" t="s">
        <v>176</v>
      </c>
      <c r="D116" s="218">
        <f t="shared" si="3"/>
        <v>0</v>
      </c>
      <c r="E116" s="67">
        <v>0</v>
      </c>
      <c r="F116" s="67">
        <v>0</v>
      </c>
    </row>
    <row r="117" spans="1:6" x14ac:dyDescent="0.2">
      <c r="A117" s="20">
        <v>104</v>
      </c>
      <c r="B117" s="17" t="s">
        <v>177</v>
      </c>
      <c r="C117" s="15" t="s">
        <v>178</v>
      </c>
      <c r="D117" s="218">
        <f t="shared" si="3"/>
        <v>0</v>
      </c>
      <c r="E117" s="67">
        <v>0</v>
      </c>
      <c r="F117" s="67">
        <v>0</v>
      </c>
    </row>
    <row r="118" spans="1:6" x14ac:dyDescent="0.2">
      <c r="A118" s="20">
        <v>105</v>
      </c>
      <c r="B118" s="13" t="s">
        <v>179</v>
      </c>
      <c r="C118" s="10" t="s">
        <v>180</v>
      </c>
      <c r="D118" s="218">
        <f t="shared" si="3"/>
        <v>0</v>
      </c>
      <c r="E118" s="67">
        <v>0</v>
      </c>
      <c r="F118" s="67">
        <v>0</v>
      </c>
    </row>
    <row r="119" spans="1:6" x14ac:dyDescent="0.2">
      <c r="A119" s="20">
        <v>106</v>
      </c>
      <c r="B119" s="21" t="s">
        <v>181</v>
      </c>
      <c r="C119" s="10" t="s">
        <v>182</v>
      </c>
      <c r="D119" s="218">
        <f t="shared" si="3"/>
        <v>0</v>
      </c>
      <c r="E119" s="67">
        <v>0</v>
      </c>
      <c r="F119" s="67">
        <v>0</v>
      </c>
    </row>
    <row r="120" spans="1:6" x14ac:dyDescent="0.2">
      <c r="A120" s="20">
        <v>107</v>
      </c>
      <c r="B120" s="12" t="s">
        <v>183</v>
      </c>
      <c r="C120" s="18" t="s">
        <v>184</v>
      </c>
      <c r="D120" s="218">
        <f t="shared" si="3"/>
        <v>0</v>
      </c>
      <c r="E120" s="67">
        <v>0</v>
      </c>
      <c r="F120" s="67">
        <v>0</v>
      </c>
    </row>
    <row r="121" spans="1:6" ht="12" customHeight="1" x14ac:dyDescent="0.2">
      <c r="A121" s="20">
        <v>108</v>
      </c>
      <c r="B121" s="21" t="s">
        <v>185</v>
      </c>
      <c r="C121" s="10" t="s">
        <v>265</v>
      </c>
      <c r="D121" s="218">
        <f t="shared" si="3"/>
        <v>0</v>
      </c>
      <c r="E121" s="67">
        <v>0</v>
      </c>
      <c r="F121" s="67">
        <v>0</v>
      </c>
    </row>
    <row r="122" spans="1:6" x14ac:dyDescent="0.2">
      <c r="A122" s="20">
        <v>109</v>
      </c>
      <c r="B122" s="13" t="s">
        <v>186</v>
      </c>
      <c r="C122" s="10" t="s">
        <v>254</v>
      </c>
      <c r="D122" s="218">
        <f t="shared" si="3"/>
        <v>0</v>
      </c>
      <c r="E122" s="67">
        <v>0</v>
      </c>
      <c r="F122" s="67">
        <v>0</v>
      </c>
    </row>
    <row r="123" spans="1:6" x14ac:dyDescent="0.2">
      <c r="A123" s="20">
        <v>110</v>
      </c>
      <c r="B123" s="12" t="s">
        <v>335</v>
      </c>
      <c r="C123" s="10" t="s">
        <v>322</v>
      </c>
      <c r="D123" s="218">
        <f t="shared" si="3"/>
        <v>0</v>
      </c>
      <c r="E123" s="67">
        <v>0</v>
      </c>
      <c r="F123" s="67">
        <v>0</v>
      </c>
    </row>
    <row r="124" spans="1:6" x14ac:dyDescent="0.2">
      <c r="A124" s="20">
        <v>111</v>
      </c>
      <c r="B124" s="13" t="s">
        <v>187</v>
      </c>
      <c r="C124" s="10" t="s">
        <v>188</v>
      </c>
      <c r="D124" s="218">
        <f t="shared" si="3"/>
        <v>0</v>
      </c>
      <c r="E124" s="67">
        <v>0</v>
      </c>
      <c r="F124" s="67">
        <v>0</v>
      </c>
    </row>
    <row r="125" spans="1:6" x14ac:dyDescent="0.2">
      <c r="A125" s="20">
        <v>112</v>
      </c>
      <c r="B125" s="13" t="s">
        <v>189</v>
      </c>
      <c r="C125" s="10" t="s">
        <v>326</v>
      </c>
      <c r="D125" s="218">
        <f t="shared" si="3"/>
        <v>0</v>
      </c>
      <c r="E125" s="67">
        <v>0</v>
      </c>
      <c r="F125" s="67">
        <v>0</v>
      </c>
    </row>
    <row r="126" spans="1:6" x14ac:dyDescent="0.2">
      <c r="A126" s="20">
        <v>113</v>
      </c>
      <c r="B126" s="21" t="s">
        <v>190</v>
      </c>
      <c r="C126" s="10" t="s">
        <v>191</v>
      </c>
      <c r="D126" s="218">
        <f t="shared" si="3"/>
        <v>0</v>
      </c>
      <c r="E126" s="67">
        <v>0</v>
      </c>
      <c r="F126" s="67">
        <v>0</v>
      </c>
    </row>
    <row r="127" spans="1:6" ht="13.5" customHeight="1" x14ac:dyDescent="0.2">
      <c r="A127" s="20">
        <v>114</v>
      </c>
      <c r="B127" s="21" t="s">
        <v>192</v>
      </c>
      <c r="C127" s="35" t="s">
        <v>310</v>
      </c>
      <c r="D127" s="218">
        <f t="shared" si="3"/>
        <v>0</v>
      </c>
      <c r="E127" s="67">
        <v>0</v>
      </c>
      <c r="F127" s="67">
        <v>0</v>
      </c>
    </row>
    <row r="128" spans="1:6" x14ac:dyDescent="0.2">
      <c r="A128" s="20">
        <v>115</v>
      </c>
      <c r="B128" s="21" t="s">
        <v>193</v>
      </c>
      <c r="C128" s="10" t="s">
        <v>229</v>
      </c>
      <c r="D128" s="218">
        <f t="shared" si="3"/>
        <v>0</v>
      </c>
      <c r="E128" s="67">
        <v>0</v>
      </c>
      <c r="F128" s="67">
        <v>0</v>
      </c>
    </row>
    <row r="129" spans="1:6" x14ac:dyDescent="0.2">
      <c r="A129" s="20">
        <v>116</v>
      </c>
      <c r="B129" s="21" t="s">
        <v>194</v>
      </c>
      <c r="C129" s="10" t="s">
        <v>195</v>
      </c>
      <c r="D129" s="218">
        <f t="shared" si="3"/>
        <v>0</v>
      </c>
      <c r="E129" s="67">
        <v>0</v>
      </c>
      <c r="F129" s="67">
        <v>0</v>
      </c>
    </row>
    <row r="130" spans="1:6" x14ac:dyDescent="0.2">
      <c r="A130" s="20">
        <v>117</v>
      </c>
      <c r="B130" s="21" t="s">
        <v>196</v>
      </c>
      <c r="C130" s="10" t="s">
        <v>40</v>
      </c>
      <c r="D130" s="218">
        <f t="shared" si="3"/>
        <v>0</v>
      </c>
      <c r="E130" s="67">
        <v>0</v>
      </c>
      <c r="F130" s="67">
        <v>0</v>
      </c>
    </row>
    <row r="131" spans="1:6" ht="12.75" customHeight="1" x14ac:dyDescent="0.2">
      <c r="A131" s="20">
        <v>118</v>
      </c>
      <c r="B131" s="12" t="s">
        <v>197</v>
      </c>
      <c r="C131" s="10" t="s">
        <v>46</v>
      </c>
      <c r="D131" s="218">
        <f t="shared" si="3"/>
        <v>0</v>
      </c>
      <c r="E131" s="67">
        <v>0</v>
      </c>
      <c r="F131" s="67">
        <v>0</v>
      </c>
    </row>
    <row r="132" spans="1:6" x14ac:dyDescent="0.2">
      <c r="A132" s="20">
        <v>119</v>
      </c>
      <c r="B132" s="12" t="s">
        <v>198</v>
      </c>
      <c r="C132" s="10" t="s">
        <v>231</v>
      </c>
      <c r="D132" s="218">
        <f t="shared" si="3"/>
        <v>0</v>
      </c>
      <c r="E132" s="67">
        <v>0</v>
      </c>
      <c r="F132" s="67">
        <v>0</v>
      </c>
    </row>
    <row r="133" spans="1:6" x14ac:dyDescent="0.2">
      <c r="A133" s="20">
        <v>120</v>
      </c>
      <c r="B133" s="12" t="s">
        <v>199</v>
      </c>
      <c r="C133" s="10" t="s">
        <v>48</v>
      </c>
      <c r="D133" s="218">
        <f t="shared" si="3"/>
        <v>0</v>
      </c>
      <c r="E133" s="67">
        <v>0</v>
      </c>
      <c r="F133" s="67">
        <v>0</v>
      </c>
    </row>
    <row r="134" spans="1:6" x14ac:dyDescent="0.2">
      <c r="A134" s="20">
        <v>121</v>
      </c>
      <c r="B134" s="21" t="s">
        <v>200</v>
      </c>
      <c r="C134" s="10" t="s">
        <v>47</v>
      </c>
      <c r="D134" s="218">
        <f t="shared" si="3"/>
        <v>0</v>
      </c>
      <c r="E134" s="67">
        <v>0</v>
      </c>
      <c r="F134" s="67">
        <v>0</v>
      </c>
    </row>
    <row r="135" spans="1:6" x14ac:dyDescent="0.2">
      <c r="A135" s="20">
        <v>122</v>
      </c>
      <c r="B135" s="21" t="s">
        <v>201</v>
      </c>
      <c r="C135" s="10" t="s">
        <v>202</v>
      </c>
      <c r="D135" s="218">
        <f t="shared" si="3"/>
        <v>0</v>
      </c>
      <c r="E135" s="67">
        <v>0</v>
      </c>
      <c r="F135" s="67">
        <v>0</v>
      </c>
    </row>
    <row r="136" spans="1:6" x14ac:dyDescent="0.2">
      <c r="A136" s="20">
        <v>123</v>
      </c>
      <c r="B136" s="21" t="s">
        <v>203</v>
      </c>
      <c r="C136" s="10" t="s">
        <v>41</v>
      </c>
      <c r="D136" s="218">
        <f t="shared" si="3"/>
        <v>0</v>
      </c>
      <c r="E136" s="67">
        <v>0</v>
      </c>
      <c r="F136" s="67">
        <v>0</v>
      </c>
    </row>
    <row r="137" spans="1:6" ht="14.25" customHeight="1" x14ac:dyDescent="0.2">
      <c r="A137" s="20">
        <v>124</v>
      </c>
      <c r="B137" s="12" t="s">
        <v>204</v>
      </c>
      <c r="C137" s="10" t="s">
        <v>230</v>
      </c>
      <c r="D137" s="218">
        <f t="shared" si="3"/>
        <v>916841</v>
      </c>
      <c r="E137" s="67">
        <v>192836</v>
      </c>
      <c r="F137" s="67">
        <v>724005</v>
      </c>
    </row>
    <row r="138" spans="1:6" x14ac:dyDescent="0.2">
      <c r="A138" s="20">
        <v>125</v>
      </c>
      <c r="B138" s="13" t="s">
        <v>205</v>
      </c>
      <c r="C138" s="10" t="s">
        <v>206</v>
      </c>
      <c r="D138" s="218">
        <f t="shared" si="3"/>
        <v>1271998</v>
      </c>
      <c r="E138" s="67">
        <v>267536</v>
      </c>
      <c r="F138" s="67">
        <v>1004462</v>
      </c>
    </row>
    <row r="139" spans="1:6" x14ac:dyDescent="0.2">
      <c r="A139" s="20">
        <v>126</v>
      </c>
      <c r="B139" s="21" t="s">
        <v>207</v>
      </c>
      <c r="C139" s="10" t="s">
        <v>208</v>
      </c>
      <c r="D139" s="218">
        <f t="shared" si="3"/>
        <v>0</v>
      </c>
      <c r="E139" s="67">
        <v>0</v>
      </c>
      <c r="F139" s="67">
        <v>0</v>
      </c>
    </row>
    <row r="140" spans="1:6" x14ac:dyDescent="0.2">
      <c r="A140" s="20">
        <v>127</v>
      </c>
      <c r="B140" s="12" t="s">
        <v>209</v>
      </c>
      <c r="C140" s="10" t="s">
        <v>210</v>
      </c>
      <c r="D140" s="218">
        <f t="shared" ref="D140:D150" si="4">E140+F140</f>
        <v>0</v>
      </c>
      <c r="E140" s="67">
        <v>0</v>
      </c>
      <c r="F140" s="67">
        <v>0</v>
      </c>
    </row>
    <row r="141" spans="1:6" ht="14.25" customHeight="1" x14ac:dyDescent="0.2">
      <c r="A141" s="20">
        <v>128</v>
      </c>
      <c r="B141" s="21" t="s">
        <v>211</v>
      </c>
      <c r="C141" s="10" t="s">
        <v>212</v>
      </c>
      <c r="D141" s="218">
        <f t="shared" si="4"/>
        <v>0</v>
      </c>
      <c r="E141" s="67">
        <v>0</v>
      </c>
      <c r="F141" s="67">
        <v>0</v>
      </c>
    </row>
    <row r="142" spans="1:6" x14ac:dyDescent="0.2">
      <c r="A142" s="20">
        <v>129</v>
      </c>
      <c r="B142" s="91" t="s">
        <v>255</v>
      </c>
      <c r="C142" s="94" t="s">
        <v>256</v>
      </c>
      <c r="D142" s="218">
        <f t="shared" si="4"/>
        <v>0</v>
      </c>
      <c r="E142" s="67">
        <v>0</v>
      </c>
      <c r="F142" s="67">
        <v>0</v>
      </c>
    </row>
    <row r="143" spans="1:6" x14ac:dyDescent="0.2">
      <c r="A143" s="20">
        <v>130</v>
      </c>
      <c r="B143" s="95" t="s">
        <v>257</v>
      </c>
      <c r="C143" s="42" t="s">
        <v>258</v>
      </c>
      <c r="D143" s="218">
        <f t="shared" si="4"/>
        <v>0</v>
      </c>
      <c r="E143" s="67">
        <v>0</v>
      </c>
      <c r="F143" s="67">
        <v>0</v>
      </c>
    </row>
    <row r="144" spans="1:6" x14ac:dyDescent="0.2">
      <c r="A144" s="20">
        <v>131</v>
      </c>
      <c r="B144" s="96" t="s">
        <v>259</v>
      </c>
      <c r="C144" s="156" t="s">
        <v>449</v>
      </c>
      <c r="D144" s="218">
        <f t="shared" si="4"/>
        <v>0</v>
      </c>
      <c r="E144" s="67">
        <v>0</v>
      </c>
      <c r="F144" s="67">
        <v>0</v>
      </c>
    </row>
    <row r="145" spans="1:6" ht="13.5" customHeight="1" x14ac:dyDescent="0.2">
      <c r="A145" s="20">
        <v>132</v>
      </c>
      <c r="B145" s="20" t="s">
        <v>263</v>
      </c>
      <c r="C145" s="28" t="s">
        <v>264</v>
      </c>
      <c r="D145" s="218">
        <f t="shared" si="4"/>
        <v>0</v>
      </c>
      <c r="E145" s="67">
        <v>0</v>
      </c>
      <c r="F145" s="67">
        <v>0</v>
      </c>
    </row>
    <row r="146" spans="1:6" x14ac:dyDescent="0.2">
      <c r="A146" s="20">
        <v>133</v>
      </c>
      <c r="B146" s="56" t="s">
        <v>315</v>
      </c>
      <c r="C146" s="28" t="s">
        <v>314</v>
      </c>
      <c r="D146" s="218">
        <f t="shared" si="4"/>
        <v>0</v>
      </c>
      <c r="E146" s="67">
        <v>0</v>
      </c>
      <c r="F146" s="67">
        <v>0</v>
      </c>
    </row>
    <row r="147" spans="1:6" x14ac:dyDescent="0.2">
      <c r="A147" s="20">
        <v>134</v>
      </c>
      <c r="B147" s="56" t="s">
        <v>324</v>
      </c>
      <c r="C147" s="28" t="s">
        <v>321</v>
      </c>
      <c r="D147" s="218">
        <f t="shared" si="4"/>
        <v>0</v>
      </c>
      <c r="E147" s="67">
        <v>0</v>
      </c>
      <c r="F147" s="67">
        <v>0</v>
      </c>
    </row>
    <row r="148" spans="1:6" ht="24" x14ac:dyDescent="0.2">
      <c r="A148" s="20">
        <v>135</v>
      </c>
      <c r="B148" s="56" t="s">
        <v>439</v>
      </c>
      <c r="C148" s="15" t="s">
        <v>389</v>
      </c>
      <c r="D148" s="218">
        <f t="shared" si="4"/>
        <v>0</v>
      </c>
      <c r="E148" s="67">
        <v>0</v>
      </c>
      <c r="F148" s="67">
        <v>0</v>
      </c>
    </row>
    <row r="149" spans="1:6" ht="10.5" customHeight="1" x14ac:dyDescent="0.2">
      <c r="A149" s="20">
        <v>136</v>
      </c>
      <c r="B149" s="56" t="s">
        <v>434</v>
      </c>
      <c r="C149" s="15" t="s">
        <v>435</v>
      </c>
      <c r="D149" s="218">
        <f t="shared" si="4"/>
        <v>0</v>
      </c>
      <c r="E149" s="67">
        <v>0</v>
      </c>
      <c r="F149" s="67">
        <v>0</v>
      </c>
    </row>
    <row r="150" spans="1:6" x14ac:dyDescent="0.2">
      <c r="A150" s="20">
        <v>137</v>
      </c>
      <c r="B150" s="56" t="s">
        <v>454</v>
      </c>
      <c r="C150" s="15" t="s">
        <v>455</v>
      </c>
      <c r="D150" s="218">
        <f t="shared" si="4"/>
        <v>0</v>
      </c>
      <c r="E150" s="67">
        <v>0</v>
      </c>
      <c r="F150" s="67">
        <v>0</v>
      </c>
    </row>
  </sheetData>
  <mergeCells count="11">
    <mergeCell ref="A7:C7"/>
    <mergeCell ref="A10:C10"/>
    <mergeCell ref="A91:A94"/>
    <mergeCell ref="B91:B94"/>
    <mergeCell ref="A2:F2"/>
    <mergeCell ref="A4:A6"/>
    <mergeCell ref="B4:B6"/>
    <mergeCell ref="C4:C6"/>
    <mergeCell ref="D4:F4"/>
    <mergeCell ref="D5:D6"/>
    <mergeCell ref="E5:F5"/>
  </mergeCells>
  <pageMargins left="0.59055118110236227" right="0" top="0.19685039370078741" bottom="0" header="0" footer="0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151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L15" sqref="L15"/>
    </sheetView>
  </sheetViews>
  <sheetFormatPr defaultColWidth="9.140625" defaultRowHeight="12" x14ac:dyDescent="0.2"/>
  <cols>
    <col min="1" max="1" width="4.7109375" style="47" customWidth="1"/>
    <col min="2" max="2" width="9.28515625" style="47" customWidth="1"/>
    <col min="3" max="3" width="31.7109375" style="7" bestFit="1" customWidth="1"/>
    <col min="4" max="7" width="13.85546875" style="1" customWidth="1"/>
    <col min="8" max="8" width="11.7109375" style="1" customWidth="1"/>
    <col min="9" max="16384" width="9.140625" style="1"/>
  </cols>
  <sheetData>
    <row r="2" spans="1:8" ht="42" customHeight="1" x14ac:dyDescent="0.2">
      <c r="A2" s="303" t="s">
        <v>378</v>
      </c>
      <c r="B2" s="303"/>
      <c r="C2" s="303"/>
      <c r="D2" s="303"/>
      <c r="E2" s="303"/>
      <c r="F2" s="303"/>
      <c r="G2" s="303"/>
    </row>
    <row r="3" spans="1:8" x14ac:dyDescent="0.2">
      <c r="C3" s="48"/>
      <c r="G3" s="1" t="s">
        <v>281</v>
      </c>
    </row>
    <row r="4" spans="1:8" s="3" customFormat="1" ht="28.5" customHeight="1" x14ac:dyDescent="0.2">
      <c r="A4" s="283" t="s">
        <v>44</v>
      </c>
      <c r="B4" s="283" t="s">
        <v>56</v>
      </c>
      <c r="C4" s="283" t="s">
        <v>45</v>
      </c>
      <c r="D4" s="411" t="s">
        <v>291</v>
      </c>
      <c r="E4" s="412"/>
      <c r="F4" s="412"/>
      <c r="G4" s="413"/>
    </row>
    <row r="5" spans="1:8" ht="18" customHeight="1" x14ac:dyDescent="0.2">
      <c r="A5" s="283"/>
      <c r="B5" s="283"/>
      <c r="C5" s="283"/>
      <c r="D5" s="259" t="s">
        <v>266</v>
      </c>
      <c r="E5" s="411" t="s">
        <v>278</v>
      </c>
      <c r="F5" s="412"/>
      <c r="G5" s="413"/>
    </row>
    <row r="6" spans="1:8" ht="14.25" customHeight="1" x14ac:dyDescent="0.2">
      <c r="A6" s="283"/>
      <c r="B6" s="283"/>
      <c r="C6" s="283"/>
      <c r="D6" s="260"/>
      <c r="E6" s="259" t="s">
        <v>261</v>
      </c>
      <c r="F6" s="259" t="s">
        <v>260</v>
      </c>
      <c r="G6" s="259" t="s">
        <v>292</v>
      </c>
    </row>
    <row r="7" spans="1:8" ht="21.75" customHeight="1" x14ac:dyDescent="0.2">
      <c r="A7" s="283"/>
      <c r="B7" s="283"/>
      <c r="C7" s="283"/>
      <c r="D7" s="261"/>
      <c r="E7" s="261"/>
      <c r="F7" s="261"/>
      <c r="G7" s="261"/>
    </row>
    <row r="8" spans="1:8" s="3" customFormat="1" x14ac:dyDescent="0.2">
      <c r="A8" s="277" t="s">
        <v>228</v>
      </c>
      <c r="B8" s="277"/>
      <c r="C8" s="277"/>
      <c r="D8" s="51">
        <f>D11+D10+D9</f>
        <v>2156720836.9990001</v>
      </c>
      <c r="E8" s="51">
        <f t="shared" ref="E8:G8" si="0">E11+E10+E9</f>
        <v>353171159.99900007</v>
      </c>
      <c r="F8" s="51">
        <f t="shared" si="0"/>
        <v>325036408</v>
      </c>
      <c r="G8" s="51">
        <f t="shared" si="0"/>
        <v>1478513269</v>
      </c>
    </row>
    <row r="9" spans="1:8" s="3" customFormat="1" ht="11.25" customHeight="1" x14ac:dyDescent="0.2">
      <c r="A9" s="58"/>
      <c r="B9" s="58"/>
      <c r="C9" s="11" t="s">
        <v>54</v>
      </c>
      <c r="D9" s="39">
        <f>E9+F9+G9</f>
        <v>2116952.4700000002</v>
      </c>
      <c r="E9" s="39">
        <v>2116952.4700000002</v>
      </c>
      <c r="F9" s="38"/>
      <c r="G9" s="38"/>
    </row>
    <row r="10" spans="1:8" s="3" customFormat="1" ht="11.25" customHeight="1" x14ac:dyDescent="0.2">
      <c r="A10" s="58"/>
      <c r="B10" s="58"/>
      <c r="C10" s="37" t="s">
        <v>466</v>
      </c>
      <c r="D10" s="39">
        <f t="shared" ref="D10:D70" si="1">E10+F10+G10</f>
        <v>1494847</v>
      </c>
      <c r="E10" s="39"/>
      <c r="F10" s="39">
        <v>1494847</v>
      </c>
      <c r="G10" s="39"/>
    </row>
    <row r="11" spans="1:8" s="3" customFormat="1" x14ac:dyDescent="0.2">
      <c r="A11" s="277" t="s">
        <v>227</v>
      </c>
      <c r="B11" s="277"/>
      <c r="C11" s="277"/>
      <c r="D11" s="51">
        <f>SUM(D12:D149)-D92</f>
        <v>2153109037.5290003</v>
      </c>
      <c r="E11" s="51">
        <f>SUM(E12:E150)</f>
        <v>351054207.52900004</v>
      </c>
      <c r="F11" s="51">
        <f>SUM(F12:F149)-F92</f>
        <v>323541561</v>
      </c>
      <c r="G11" s="51">
        <f>SUM(G12:G149)-G92</f>
        <v>1478513269</v>
      </c>
    </row>
    <row r="12" spans="1:8" s="19" customFormat="1" ht="12" customHeight="1" x14ac:dyDescent="0.2">
      <c r="A12" s="98">
        <v>1</v>
      </c>
      <c r="B12" s="230" t="s">
        <v>57</v>
      </c>
      <c r="C12" s="231" t="s">
        <v>42</v>
      </c>
      <c r="D12" s="40">
        <f t="shared" si="1"/>
        <v>0</v>
      </c>
      <c r="E12" s="40"/>
      <c r="F12" s="40"/>
      <c r="G12" s="40">
        <v>0</v>
      </c>
    </row>
    <row r="13" spans="1:8" s="19" customFormat="1" x14ac:dyDescent="0.2">
      <c r="A13" s="98">
        <v>2</v>
      </c>
      <c r="B13" s="232" t="s">
        <v>58</v>
      </c>
      <c r="C13" s="231" t="s">
        <v>213</v>
      </c>
      <c r="D13" s="40">
        <f t="shared" si="1"/>
        <v>0</v>
      </c>
      <c r="E13" s="40"/>
      <c r="F13" s="40"/>
      <c r="G13" s="40">
        <v>0</v>
      </c>
    </row>
    <row r="14" spans="1:8" s="19" customFormat="1" x14ac:dyDescent="0.2">
      <c r="A14" s="98">
        <v>3</v>
      </c>
      <c r="B14" s="233" t="s">
        <v>59</v>
      </c>
      <c r="C14" s="231" t="s">
        <v>5</v>
      </c>
      <c r="D14" s="40">
        <f t="shared" si="1"/>
        <v>14289565.559999999</v>
      </c>
      <c r="E14" s="40">
        <v>8778819.5599999987</v>
      </c>
      <c r="F14" s="40">
        <v>5510746</v>
      </c>
      <c r="G14" s="40">
        <v>0</v>
      </c>
      <c r="H14" s="152"/>
    </row>
    <row r="15" spans="1:8" s="19" customFormat="1" ht="14.25" customHeight="1" x14ac:dyDescent="0.2">
      <c r="A15" s="98">
        <v>4</v>
      </c>
      <c r="B15" s="230" t="s">
        <v>60</v>
      </c>
      <c r="C15" s="231" t="s">
        <v>214</v>
      </c>
      <c r="D15" s="40">
        <f t="shared" si="1"/>
        <v>0</v>
      </c>
      <c r="E15" s="40"/>
      <c r="F15" s="40"/>
      <c r="G15" s="40">
        <v>0</v>
      </c>
      <c r="H15" s="152"/>
    </row>
    <row r="16" spans="1:8" s="19" customFormat="1" x14ac:dyDescent="0.2">
      <c r="A16" s="98">
        <v>5</v>
      </c>
      <c r="B16" s="230" t="s">
        <v>61</v>
      </c>
      <c r="C16" s="231" t="s">
        <v>8</v>
      </c>
      <c r="D16" s="40">
        <f t="shared" si="1"/>
        <v>0</v>
      </c>
      <c r="E16" s="40"/>
      <c r="F16" s="40"/>
      <c r="G16" s="40">
        <v>0</v>
      </c>
      <c r="H16" s="152"/>
    </row>
    <row r="17" spans="1:8" s="19" customFormat="1" x14ac:dyDescent="0.2">
      <c r="A17" s="98">
        <v>6</v>
      </c>
      <c r="B17" s="233" t="s">
        <v>62</v>
      </c>
      <c r="C17" s="231" t="s">
        <v>63</v>
      </c>
      <c r="D17" s="40">
        <f t="shared" si="1"/>
        <v>39897704</v>
      </c>
      <c r="E17" s="40"/>
      <c r="F17" s="40">
        <v>9162308</v>
      </c>
      <c r="G17" s="40">
        <v>30735396</v>
      </c>
      <c r="H17" s="152"/>
    </row>
    <row r="18" spans="1:8" s="19" customFormat="1" x14ac:dyDescent="0.2">
      <c r="A18" s="98">
        <v>7</v>
      </c>
      <c r="B18" s="230" t="s">
        <v>64</v>
      </c>
      <c r="C18" s="231" t="s">
        <v>215</v>
      </c>
      <c r="D18" s="40">
        <f t="shared" si="1"/>
        <v>21084083.689999998</v>
      </c>
      <c r="E18" s="40">
        <v>12585185.689999999</v>
      </c>
      <c r="F18" s="40">
        <v>8498898</v>
      </c>
      <c r="G18" s="40">
        <v>0</v>
      </c>
      <c r="H18" s="152"/>
    </row>
    <row r="19" spans="1:8" s="19" customFormat="1" x14ac:dyDescent="0.2">
      <c r="A19" s="98">
        <v>8</v>
      </c>
      <c r="B19" s="233" t="s">
        <v>65</v>
      </c>
      <c r="C19" s="231" t="s">
        <v>17</v>
      </c>
      <c r="D19" s="40">
        <f t="shared" si="1"/>
        <v>0</v>
      </c>
      <c r="E19" s="40"/>
      <c r="F19" s="40"/>
      <c r="G19" s="40">
        <v>0</v>
      </c>
      <c r="H19" s="152"/>
    </row>
    <row r="20" spans="1:8" s="19" customFormat="1" x14ac:dyDescent="0.2">
      <c r="A20" s="98">
        <v>9</v>
      </c>
      <c r="B20" s="233" t="s">
        <v>66</v>
      </c>
      <c r="C20" s="231" t="s">
        <v>6</v>
      </c>
      <c r="D20" s="40">
        <f t="shared" si="1"/>
        <v>0</v>
      </c>
      <c r="E20" s="40"/>
      <c r="F20" s="40"/>
      <c r="G20" s="40">
        <v>0</v>
      </c>
      <c r="H20" s="152"/>
    </row>
    <row r="21" spans="1:8" s="19" customFormat="1" x14ac:dyDescent="0.2">
      <c r="A21" s="98">
        <v>10</v>
      </c>
      <c r="B21" s="233" t="s">
        <v>67</v>
      </c>
      <c r="C21" s="231" t="s">
        <v>18</v>
      </c>
      <c r="D21" s="40">
        <f t="shared" si="1"/>
        <v>0</v>
      </c>
      <c r="E21" s="40"/>
      <c r="F21" s="40"/>
      <c r="G21" s="40">
        <v>0</v>
      </c>
      <c r="H21" s="152"/>
    </row>
    <row r="22" spans="1:8" s="19" customFormat="1" x14ac:dyDescent="0.2">
      <c r="A22" s="98">
        <v>11</v>
      </c>
      <c r="B22" s="233" t="s">
        <v>68</v>
      </c>
      <c r="C22" s="231" t="s">
        <v>7</v>
      </c>
      <c r="D22" s="40">
        <f t="shared" si="1"/>
        <v>0</v>
      </c>
      <c r="E22" s="40"/>
      <c r="F22" s="40"/>
      <c r="G22" s="40">
        <v>0</v>
      </c>
      <c r="H22" s="152"/>
    </row>
    <row r="23" spans="1:8" s="19" customFormat="1" x14ac:dyDescent="0.2">
      <c r="A23" s="98">
        <v>12</v>
      </c>
      <c r="B23" s="233" t="s">
        <v>69</v>
      </c>
      <c r="C23" s="231" t="s">
        <v>19</v>
      </c>
      <c r="D23" s="40">
        <f t="shared" si="1"/>
        <v>0</v>
      </c>
      <c r="E23" s="40"/>
      <c r="F23" s="40"/>
      <c r="G23" s="40">
        <v>0</v>
      </c>
      <c r="H23" s="152"/>
    </row>
    <row r="24" spans="1:8" s="19" customFormat="1" x14ac:dyDescent="0.2">
      <c r="A24" s="98">
        <v>13</v>
      </c>
      <c r="B24" s="233" t="s">
        <v>234</v>
      </c>
      <c r="C24" s="231" t="s">
        <v>235</v>
      </c>
      <c r="D24" s="40">
        <f t="shared" si="1"/>
        <v>0</v>
      </c>
      <c r="E24" s="40"/>
      <c r="F24" s="40"/>
      <c r="G24" s="40">
        <v>0</v>
      </c>
      <c r="H24" s="152"/>
    </row>
    <row r="25" spans="1:8" s="19" customFormat="1" x14ac:dyDescent="0.2">
      <c r="A25" s="98">
        <v>14</v>
      </c>
      <c r="B25" s="233" t="s">
        <v>70</v>
      </c>
      <c r="C25" s="231" t="s">
        <v>22</v>
      </c>
      <c r="D25" s="40">
        <f t="shared" si="1"/>
        <v>0</v>
      </c>
      <c r="E25" s="40"/>
      <c r="F25" s="40"/>
      <c r="G25" s="40">
        <v>0</v>
      </c>
      <c r="H25" s="152"/>
    </row>
    <row r="26" spans="1:8" s="19" customFormat="1" x14ac:dyDescent="0.2">
      <c r="A26" s="98">
        <v>15</v>
      </c>
      <c r="B26" s="233" t="s">
        <v>71</v>
      </c>
      <c r="C26" s="231" t="s">
        <v>10</v>
      </c>
      <c r="D26" s="40">
        <f t="shared" si="1"/>
        <v>0</v>
      </c>
      <c r="E26" s="40"/>
      <c r="F26" s="40"/>
      <c r="G26" s="40">
        <v>0</v>
      </c>
      <c r="H26" s="152"/>
    </row>
    <row r="27" spans="1:8" s="19" customFormat="1" x14ac:dyDescent="0.2">
      <c r="A27" s="98">
        <v>16</v>
      </c>
      <c r="B27" s="233" t="s">
        <v>72</v>
      </c>
      <c r="C27" s="231" t="s">
        <v>348</v>
      </c>
      <c r="D27" s="40">
        <f t="shared" si="1"/>
        <v>0</v>
      </c>
      <c r="E27" s="40"/>
      <c r="F27" s="40"/>
      <c r="G27" s="40">
        <v>0</v>
      </c>
      <c r="H27" s="152"/>
    </row>
    <row r="28" spans="1:8" s="19" customFormat="1" x14ac:dyDescent="0.2">
      <c r="A28" s="98">
        <v>17</v>
      </c>
      <c r="B28" s="233" t="s">
        <v>73</v>
      </c>
      <c r="C28" s="231" t="s">
        <v>9</v>
      </c>
      <c r="D28" s="40">
        <f t="shared" si="1"/>
        <v>48248882.119999997</v>
      </c>
      <c r="E28" s="40">
        <v>9365574.1199999992</v>
      </c>
      <c r="F28" s="40">
        <v>13928545</v>
      </c>
      <c r="G28" s="40">
        <v>24954763</v>
      </c>
      <c r="H28" s="152"/>
    </row>
    <row r="29" spans="1:8" s="19" customFormat="1" x14ac:dyDescent="0.2">
      <c r="A29" s="98">
        <v>18</v>
      </c>
      <c r="B29" s="230" t="s">
        <v>74</v>
      </c>
      <c r="C29" s="231" t="s">
        <v>11</v>
      </c>
      <c r="D29" s="40">
        <f t="shared" si="1"/>
        <v>0</v>
      </c>
      <c r="E29" s="40"/>
      <c r="F29" s="40"/>
      <c r="G29" s="40">
        <v>0</v>
      </c>
      <c r="H29" s="152"/>
    </row>
    <row r="30" spans="1:8" s="19" customFormat="1" x14ac:dyDescent="0.2">
      <c r="A30" s="98">
        <v>19</v>
      </c>
      <c r="B30" s="230" t="s">
        <v>75</v>
      </c>
      <c r="C30" s="231" t="s">
        <v>216</v>
      </c>
      <c r="D30" s="40">
        <f t="shared" si="1"/>
        <v>0</v>
      </c>
      <c r="E30" s="40"/>
      <c r="F30" s="40"/>
      <c r="G30" s="40">
        <v>0</v>
      </c>
      <c r="H30" s="152"/>
    </row>
    <row r="31" spans="1:8" s="19" customFormat="1" x14ac:dyDescent="0.2">
      <c r="A31" s="98">
        <v>20</v>
      </c>
      <c r="B31" s="230" t="s">
        <v>76</v>
      </c>
      <c r="C31" s="231" t="s">
        <v>349</v>
      </c>
      <c r="D31" s="40">
        <f t="shared" si="1"/>
        <v>21876472.350000001</v>
      </c>
      <c r="E31" s="40">
        <v>2862812.3499999996</v>
      </c>
      <c r="F31" s="40"/>
      <c r="G31" s="40">
        <v>19013660</v>
      </c>
      <c r="H31" s="152"/>
    </row>
    <row r="32" spans="1:8" s="19" customFormat="1" x14ac:dyDescent="0.2">
      <c r="A32" s="98">
        <v>21</v>
      </c>
      <c r="B32" s="230" t="s">
        <v>77</v>
      </c>
      <c r="C32" s="231" t="s">
        <v>38</v>
      </c>
      <c r="D32" s="40">
        <f t="shared" si="1"/>
        <v>10893988</v>
      </c>
      <c r="E32" s="40"/>
      <c r="F32" s="40"/>
      <c r="G32" s="40">
        <v>10893988</v>
      </c>
      <c r="H32" s="152"/>
    </row>
    <row r="33" spans="1:8" s="19" customFormat="1" x14ac:dyDescent="0.2">
      <c r="A33" s="98">
        <v>22</v>
      </c>
      <c r="B33" s="233" t="s">
        <v>78</v>
      </c>
      <c r="C33" s="231" t="s">
        <v>79</v>
      </c>
      <c r="D33" s="40">
        <f t="shared" si="1"/>
        <v>979405.48</v>
      </c>
      <c r="E33" s="40">
        <v>979405.48</v>
      </c>
      <c r="F33" s="40"/>
      <c r="G33" s="40">
        <v>0</v>
      </c>
      <c r="H33" s="152"/>
    </row>
    <row r="34" spans="1:8" s="19" customFormat="1" ht="12" customHeight="1" x14ac:dyDescent="0.2">
      <c r="A34" s="98">
        <v>23</v>
      </c>
      <c r="B34" s="233" t="s">
        <v>80</v>
      </c>
      <c r="C34" s="231" t="s">
        <v>81</v>
      </c>
      <c r="D34" s="40">
        <f t="shared" si="1"/>
        <v>0</v>
      </c>
      <c r="E34" s="40"/>
      <c r="F34" s="40"/>
      <c r="G34" s="40">
        <v>0</v>
      </c>
      <c r="H34" s="152"/>
    </row>
    <row r="35" spans="1:8" s="19" customFormat="1" ht="24" x14ac:dyDescent="0.2">
      <c r="A35" s="98">
        <v>24</v>
      </c>
      <c r="B35" s="233" t="s">
        <v>82</v>
      </c>
      <c r="C35" s="231" t="s">
        <v>83</v>
      </c>
      <c r="D35" s="40">
        <f t="shared" si="1"/>
        <v>21198264</v>
      </c>
      <c r="E35" s="40"/>
      <c r="F35" s="40">
        <v>21198264</v>
      </c>
      <c r="G35" s="40">
        <v>0</v>
      </c>
      <c r="H35" s="152"/>
    </row>
    <row r="36" spans="1:8" s="19" customFormat="1" x14ac:dyDescent="0.2">
      <c r="A36" s="98">
        <v>25</v>
      </c>
      <c r="B36" s="230" t="s">
        <v>84</v>
      </c>
      <c r="C36" s="231" t="s">
        <v>85</v>
      </c>
      <c r="D36" s="40">
        <f t="shared" si="1"/>
        <v>47036816</v>
      </c>
      <c r="E36" s="40"/>
      <c r="F36" s="40"/>
      <c r="G36" s="40">
        <v>47036816</v>
      </c>
      <c r="H36" s="152"/>
    </row>
    <row r="37" spans="1:8" s="19" customFormat="1" ht="15.75" customHeight="1" x14ac:dyDescent="0.2">
      <c r="A37" s="98">
        <v>26</v>
      </c>
      <c r="B37" s="233" t="s">
        <v>86</v>
      </c>
      <c r="C37" s="231" t="s">
        <v>87</v>
      </c>
      <c r="D37" s="40">
        <f t="shared" si="1"/>
        <v>43181094</v>
      </c>
      <c r="E37" s="40"/>
      <c r="F37" s="40"/>
      <c r="G37" s="40">
        <v>43181094</v>
      </c>
      <c r="H37" s="152"/>
    </row>
    <row r="38" spans="1:8" s="19" customFormat="1" x14ac:dyDescent="0.2">
      <c r="A38" s="98">
        <v>27</v>
      </c>
      <c r="B38" s="232" t="s">
        <v>88</v>
      </c>
      <c r="C38" s="231" t="s">
        <v>89</v>
      </c>
      <c r="D38" s="40">
        <f t="shared" si="1"/>
        <v>0</v>
      </c>
      <c r="E38" s="40"/>
      <c r="F38" s="40"/>
      <c r="G38" s="40">
        <v>0</v>
      </c>
      <c r="H38" s="152"/>
    </row>
    <row r="39" spans="1:8" s="19" customFormat="1" x14ac:dyDescent="0.2">
      <c r="A39" s="98">
        <v>28</v>
      </c>
      <c r="B39" s="232" t="s">
        <v>90</v>
      </c>
      <c r="C39" s="231" t="s">
        <v>39</v>
      </c>
      <c r="D39" s="40">
        <f t="shared" si="1"/>
        <v>20870148</v>
      </c>
      <c r="E39" s="40"/>
      <c r="F39" s="40"/>
      <c r="G39" s="40">
        <v>20870148</v>
      </c>
      <c r="H39" s="152"/>
    </row>
    <row r="40" spans="1:8" s="19" customFormat="1" x14ac:dyDescent="0.2">
      <c r="A40" s="98">
        <v>29</v>
      </c>
      <c r="B40" s="230" t="s">
        <v>91</v>
      </c>
      <c r="C40" s="231" t="s">
        <v>37</v>
      </c>
      <c r="D40" s="40">
        <f t="shared" si="1"/>
        <v>7094739.6600000001</v>
      </c>
      <c r="E40" s="40">
        <v>7094739.6600000001</v>
      </c>
      <c r="F40" s="40"/>
      <c r="G40" s="40">
        <v>0</v>
      </c>
      <c r="H40" s="152"/>
    </row>
    <row r="41" spans="1:8" s="19" customFormat="1" x14ac:dyDescent="0.2">
      <c r="A41" s="98">
        <v>30</v>
      </c>
      <c r="B41" s="232" t="s">
        <v>92</v>
      </c>
      <c r="C41" s="231" t="s">
        <v>16</v>
      </c>
      <c r="D41" s="40">
        <f t="shared" si="1"/>
        <v>0</v>
      </c>
      <c r="E41" s="40"/>
      <c r="F41" s="40"/>
      <c r="G41" s="40">
        <v>0</v>
      </c>
      <c r="H41" s="152"/>
    </row>
    <row r="42" spans="1:8" s="19" customFormat="1" x14ac:dyDescent="0.2">
      <c r="A42" s="98">
        <v>31</v>
      </c>
      <c r="B42" s="233" t="s">
        <v>93</v>
      </c>
      <c r="C42" s="231" t="s">
        <v>21</v>
      </c>
      <c r="D42" s="40">
        <f t="shared" si="1"/>
        <v>20715255.620000001</v>
      </c>
      <c r="E42" s="40">
        <v>7117853.620000001</v>
      </c>
      <c r="F42" s="40">
        <v>13597402</v>
      </c>
      <c r="G42" s="40">
        <v>0</v>
      </c>
      <c r="H42" s="152"/>
    </row>
    <row r="43" spans="1:8" s="19" customFormat="1" x14ac:dyDescent="0.2">
      <c r="A43" s="98">
        <v>32</v>
      </c>
      <c r="B43" s="232" t="s">
        <v>94</v>
      </c>
      <c r="C43" s="231" t="s">
        <v>24</v>
      </c>
      <c r="D43" s="40">
        <f t="shared" si="1"/>
        <v>0</v>
      </c>
      <c r="E43" s="40"/>
      <c r="F43" s="40"/>
      <c r="G43" s="40">
        <v>0</v>
      </c>
      <c r="H43" s="152"/>
    </row>
    <row r="44" spans="1:8" s="19" customFormat="1" x14ac:dyDescent="0.2">
      <c r="A44" s="98">
        <v>33</v>
      </c>
      <c r="B44" s="230" t="s">
        <v>95</v>
      </c>
      <c r="C44" s="231" t="s">
        <v>217</v>
      </c>
      <c r="D44" s="40">
        <f t="shared" si="1"/>
        <v>4319458.41</v>
      </c>
      <c r="E44" s="40">
        <v>4319458.41</v>
      </c>
      <c r="F44" s="40"/>
      <c r="G44" s="40">
        <v>0</v>
      </c>
      <c r="H44" s="152"/>
    </row>
    <row r="45" spans="1:8" s="19" customFormat="1" x14ac:dyDescent="0.2">
      <c r="A45" s="98">
        <v>34</v>
      </c>
      <c r="B45" s="234" t="s">
        <v>96</v>
      </c>
      <c r="C45" s="235" t="s">
        <v>218</v>
      </c>
      <c r="D45" s="40">
        <f t="shared" si="1"/>
        <v>0</v>
      </c>
      <c r="E45" s="40"/>
      <c r="F45" s="40"/>
      <c r="G45" s="40">
        <v>0</v>
      </c>
      <c r="H45" s="152"/>
    </row>
    <row r="46" spans="1:8" s="19" customFormat="1" x14ac:dyDescent="0.2">
      <c r="A46" s="98">
        <v>35</v>
      </c>
      <c r="B46" s="230" t="s">
        <v>97</v>
      </c>
      <c r="C46" s="231" t="s">
        <v>219</v>
      </c>
      <c r="D46" s="40">
        <f t="shared" si="1"/>
        <v>0</v>
      </c>
      <c r="E46" s="40"/>
      <c r="F46" s="40"/>
      <c r="G46" s="40">
        <v>0</v>
      </c>
      <c r="H46" s="152"/>
    </row>
    <row r="47" spans="1:8" s="19" customFormat="1" x14ac:dyDescent="0.2">
      <c r="A47" s="98">
        <v>36</v>
      </c>
      <c r="B47" s="230" t="s">
        <v>98</v>
      </c>
      <c r="C47" s="231" t="s">
        <v>23</v>
      </c>
      <c r="D47" s="40">
        <f t="shared" si="1"/>
        <v>1450897.23</v>
      </c>
      <c r="E47" s="40">
        <v>1450897.23</v>
      </c>
      <c r="F47" s="40"/>
      <c r="G47" s="40">
        <v>0</v>
      </c>
      <c r="H47" s="152"/>
    </row>
    <row r="48" spans="1:8" s="19" customFormat="1" x14ac:dyDescent="0.2">
      <c r="A48" s="98">
        <v>37</v>
      </c>
      <c r="B48" s="233" t="s">
        <v>99</v>
      </c>
      <c r="C48" s="231" t="s">
        <v>20</v>
      </c>
      <c r="D48" s="40">
        <f t="shared" si="1"/>
        <v>0</v>
      </c>
      <c r="E48" s="40"/>
      <c r="F48" s="40"/>
      <c r="G48" s="40">
        <v>0</v>
      </c>
      <c r="H48" s="152"/>
    </row>
    <row r="49" spans="1:8" s="19" customFormat="1" x14ac:dyDescent="0.2">
      <c r="A49" s="98">
        <v>38</v>
      </c>
      <c r="B49" s="232" t="s">
        <v>100</v>
      </c>
      <c r="C49" s="231" t="s">
        <v>101</v>
      </c>
      <c r="D49" s="40">
        <f t="shared" si="1"/>
        <v>0</v>
      </c>
      <c r="E49" s="40"/>
      <c r="F49" s="40"/>
      <c r="G49" s="40">
        <v>0</v>
      </c>
      <c r="H49" s="152"/>
    </row>
    <row r="50" spans="1:8" s="19" customFormat="1" x14ac:dyDescent="0.2">
      <c r="A50" s="98">
        <v>39</v>
      </c>
      <c r="B50" s="233" t="s">
        <v>102</v>
      </c>
      <c r="C50" s="231" t="s">
        <v>103</v>
      </c>
      <c r="D50" s="40">
        <f t="shared" si="1"/>
        <v>34691202</v>
      </c>
      <c r="E50" s="40"/>
      <c r="F50" s="40">
        <v>10289991</v>
      </c>
      <c r="G50" s="40">
        <v>24401211</v>
      </c>
      <c r="H50" s="152"/>
    </row>
    <row r="51" spans="1:8" s="19" customFormat="1" x14ac:dyDescent="0.2">
      <c r="A51" s="98">
        <v>40</v>
      </c>
      <c r="B51" s="230" t="s">
        <v>104</v>
      </c>
      <c r="C51" s="231" t="s">
        <v>224</v>
      </c>
      <c r="D51" s="40">
        <f t="shared" si="1"/>
        <v>1679558.47</v>
      </c>
      <c r="E51" s="40">
        <v>1679558.47</v>
      </c>
      <c r="F51" s="40"/>
      <c r="G51" s="40">
        <v>0</v>
      </c>
      <c r="H51" s="152"/>
    </row>
    <row r="52" spans="1:8" s="19" customFormat="1" ht="10.5" customHeight="1" x14ac:dyDescent="0.2">
      <c r="A52" s="98">
        <v>41</v>
      </c>
      <c r="B52" s="230" t="s">
        <v>105</v>
      </c>
      <c r="C52" s="231" t="s">
        <v>2</v>
      </c>
      <c r="D52" s="40">
        <f t="shared" si="1"/>
        <v>0</v>
      </c>
      <c r="E52" s="40"/>
      <c r="F52" s="40"/>
      <c r="G52" s="40">
        <v>0</v>
      </c>
      <c r="H52" s="152"/>
    </row>
    <row r="53" spans="1:8" s="19" customFormat="1" x14ac:dyDescent="0.2">
      <c r="A53" s="98">
        <v>42</v>
      </c>
      <c r="B53" s="233" t="s">
        <v>106</v>
      </c>
      <c r="C53" s="231" t="s">
        <v>3</v>
      </c>
      <c r="D53" s="40">
        <f t="shared" si="1"/>
        <v>0</v>
      </c>
      <c r="E53" s="40"/>
      <c r="F53" s="40"/>
      <c r="G53" s="40">
        <v>0</v>
      </c>
      <c r="H53" s="152"/>
    </row>
    <row r="54" spans="1:8" s="19" customFormat="1" x14ac:dyDescent="0.2">
      <c r="A54" s="98">
        <v>43</v>
      </c>
      <c r="B54" s="232" t="s">
        <v>152</v>
      </c>
      <c r="C54" s="231" t="s">
        <v>32</v>
      </c>
      <c r="D54" s="40">
        <f t="shared" si="1"/>
        <v>1176506.9099999999</v>
      </c>
      <c r="E54" s="40">
        <v>1176506.9099999999</v>
      </c>
      <c r="F54" s="40"/>
      <c r="G54" s="40">
        <v>0</v>
      </c>
      <c r="H54" s="152"/>
    </row>
    <row r="55" spans="1:8" s="19" customFormat="1" x14ac:dyDescent="0.2">
      <c r="A55" s="98">
        <v>44</v>
      </c>
      <c r="B55" s="233" t="s">
        <v>107</v>
      </c>
      <c r="C55" s="231" t="s">
        <v>220</v>
      </c>
      <c r="D55" s="40">
        <f t="shared" si="1"/>
        <v>3069980.2800000003</v>
      </c>
      <c r="E55" s="40">
        <v>3069980.2800000003</v>
      </c>
      <c r="F55" s="40"/>
      <c r="G55" s="40">
        <v>0</v>
      </c>
      <c r="H55" s="152"/>
    </row>
    <row r="56" spans="1:8" s="19" customFormat="1" ht="10.5" customHeight="1" x14ac:dyDescent="0.2">
      <c r="A56" s="98">
        <v>45</v>
      </c>
      <c r="B56" s="232" t="s">
        <v>108</v>
      </c>
      <c r="C56" s="231" t="s">
        <v>0</v>
      </c>
      <c r="D56" s="40">
        <f t="shared" si="1"/>
        <v>0</v>
      </c>
      <c r="E56" s="40"/>
      <c r="F56" s="40"/>
      <c r="G56" s="40">
        <v>0</v>
      </c>
      <c r="H56" s="152"/>
    </row>
    <row r="57" spans="1:8" s="19" customFormat="1" x14ac:dyDescent="0.2">
      <c r="A57" s="98">
        <v>46</v>
      </c>
      <c r="B57" s="233" t="s">
        <v>109</v>
      </c>
      <c r="C57" s="231" t="s">
        <v>4</v>
      </c>
      <c r="D57" s="40">
        <f t="shared" si="1"/>
        <v>0</v>
      </c>
      <c r="E57" s="40"/>
      <c r="F57" s="40"/>
      <c r="G57" s="40">
        <v>0</v>
      </c>
      <c r="H57" s="152"/>
    </row>
    <row r="58" spans="1:8" s="19" customFormat="1" x14ac:dyDescent="0.2">
      <c r="A58" s="98">
        <v>47</v>
      </c>
      <c r="B58" s="232" t="s">
        <v>110</v>
      </c>
      <c r="C58" s="231" t="s">
        <v>1</v>
      </c>
      <c r="D58" s="40">
        <f t="shared" si="1"/>
        <v>0</v>
      </c>
      <c r="E58" s="40"/>
      <c r="F58" s="40"/>
      <c r="G58" s="40">
        <v>0</v>
      </c>
      <c r="H58" s="152"/>
    </row>
    <row r="59" spans="1:8" s="19" customFormat="1" x14ac:dyDescent="0.2">
      <c r="A59" s="98">
        <v>48</v>
      </c>
      <c r="B59" s="233" t="s">
        <v>111</v>
      </c>
      <c r="C59" s="231" t="s">
        <v>221</v>
      </c>
      <c r="D59" s="40">
        <f t="shared" si="1"/>
        <v>0</v>
      </c>
      <c r="E59" s="40"/>
      <c r="F59" s="40"/>
      <c r="G59" s="40">
        <v>0</v>
      </c>
      <c r="H59" s="152"/>
    </row>
    <row r="60" spans="1:8" s="19" customFormat="1" x14ac:dyDescent="0.2">
      <c r="A60" s="98">
        <v>49</v>
      </c>
      <c r="B60" s="233" t="s">
        <v>112</v>
      </c>
      <c r="C60" s="231" t="s">
        <v>25</v>
      </c>
      <c r="D60" s="40">
        <f t="shared" si="1"/>
        <v>0</v>
      </c>
      <c r="E60" s="40"/>
      <c r="F60" s="40"/>
      <c r="G60" s="40">
        <v>0</v>
      </c>
      <c r="H60" s="152"/>
    </row>
    <row r="61" spans="1:8" s="19" customFormat="1" x14ac:dyDescent="0.2">
      <c r="A61" s="98">
        <v>50</v>
      </c>
      <c r="B61" s="233" t="s">
        <v>160</v>
      </c>
      <c r="C61" s="231" t="s">
        <v>53</v>
      </c>
      <c r="D61" s="40">
        <f t="shared" si="1"/>
        <v>0</v>
      </c>
      <c r="E61" s="40"/>
      <c r="F61" s="40"/>
      <c r="G61" s="40">
        <v>0</v>
      </c>
      <c r="H61" s="152"/>
    </row>
    <row r="62" spans="1:8" s="19" customFormat="1" x14ac:dyDescent="0.2">
      <c r="A62" s="98">
        <v>51</v>
      </c>
      <c r="B62" s="233" t="s">
        <v>113</v>
      </c>
      <c r="C62" s="231" t="s">
        <v>222</v>
      </c>
      <c r="D62" s="40">
        <f t="shared" si="1"/>
        <v>0</v>
      </c>
      <c r="E62" s="40"/>
      <c r="F62" s="40"/>
      <c r="G62" s="40">
        <v>0</v>
      </c>
      <c r="H62" s="152"/>
    </row>
    <row r="63" spans="1:8" s="19" customFormat="1" x14ac:dyDescent="0.2">
      <c r="A63" s="98">
        <v>52</v>
      </c>
      <c r="B63" s="232" t="s">
        <v>162</v>
      </c>
      <c r="C63" s="231" t="s">
        <v>223</v>
      </c>
      <c r="D63" s="40">
        <f t="shared" si="1"/>
        <v>4337031.42</v>
      </c>
      <c r="E63" s="40">
        <v>4337031.42</v>
      </c>
      <c r="F63" s="40"/>
      <c r="G63" s="40">
        <v>0</v>
      </c>
      <c r="H63" s="152"/>
    </row>
    <row r="64" spans="1:8" s="19" customFormat="1" x14ac:dyDescent="0.2">
      <c r="A64" s="98">
        <v>53</v>
      </c>
      <c r="B64" s="233" t="s">
        <v>226</v>
      </c>
      <c r="C64" s="231" t="s">
        <v>225</v>
      </c>
      <c r="D64" s="40">
        <f t="shared" si="1"/>
        <v>0</v>
      </c>
      <c r="E64" s="40"/>
      <c r="F64" s="40"/>
      <c r="G64" s="40">
        <v>0</v>
      </c>
      <c r="H64" s="152"/>
    </row>
    <row r="65" spans="1:8" s="19" customFormat="1" x14ac:dyDescent="0.2">
      <c r="A65" s="98">
        <v>54</v>
      </c>
      <c r="B65" s="233" t="s">
        <v>236</v>
      </c>
      <c r="C65" s="231" t="s">
        <v>237</v>
      </c>
      <c r="D65" s="40">
        <f t="shared" si="1"/>
        <v>10658070</v>
      </c>
      <c r="E65" s="40"/>
      <c r="F65" s="40">
        <v>10658070</v>
      </c>
      <c r="G65" s="40">
        <v>0</v>
      </c>
      <c r="H65" s="152"/>
    </row>
    <row r="66" spans="1:8" s="19" customFormat="1" ht="23.25" customHeight="1" x14ac:dyDescent="0.2">
      <c r="A66" s="98">
        <v>55</v>
      </c>
      <c r="B66" s="233" t="s">
        <v>114</v>
      </c>
      <c r="C66" s="231" t="s">
        <v>52</v>
      </c>
      <c r="D66" s="40">
        <f t="shared" si="1"/>
        <v>8466263.4000000004</v>
      </c>
      <c r="E66" s="40">
        <v>8466263.4000000004</v>
      </c>
      <c r="F66" s="40"/>
      <c r="G66" s="40">
        <v>0</v>
      </c>
      <c r="H66" s="152"/>
    </row>
    <row r="67" spans="1:8" s="19" customFormat="1" ht="21.75" customHeight="1" x14ac:dyDescent="0.2">
      <c r="A67" s="98">
        <v>56</v>
      </c>
      <c r="B67" s="232" t="s">
        <v>115</v>
      </c>
      <c r="C67" s="231" t="s">
        <v>238</v>
      </c>
      <c r="D67" s="40">
        <f t="shared" si="1"/>
        <v>8759063.3999999985</v>
      </c>
      <c r="E67" s="40">
        <v>8759063.3999999985</v>
      </c>
      <c r="F67" s="40"/>
      <c r="G67" s="40">
        <v>0</v>
      </c>
      <c r="H67" s="152"/>
    </row>
    <row r="68" spans="1:8" s="19" customFormat="1" ht="24" x14ac:dyDescent="0.2">
      <c r="A68" s="98">
        <v>57</v>
      </c>
      <c r="B68" s="230" t="s">
        <v>116</v>
      </c>
      <c r="C68" s="231" t="s">
        <v>117</v>
      </c>
      <c r="D68" s="40">
        <f t="shared" si="1"/>
        <v>0</v>
      </c>
      <c r="E68" s="40"/>
      <c r="F68" s="40"/>
      <c r="G68" s="40">
        <v>0</v>
      </c>
      <c r="H68" s="152"/>
    </row>
    <row r="69" spans="1:8" s="19" customFormat="1" x14ac:dyDescent="0.2">
      <c r="A69" s="98">
        <v>58</v>
      </c>
      <c r="B69" s="232" t="s">
        <v>118</v>
      </c>
      <c r="C69" s="231" t="s">
        <v>239</v>
      </c>
      <c r="D69" s="40">
        <f t="shared" si="1"/>
        <v>9669270.1999999993</v>
      </c>
      <c r="E69" s="40">
        <v>9669270.1999999993</v>
      </c>
      <c r="F69" s="40"/>
      <c r="G69" s="40">
        <v>0</v>
      </c>
      <c r="H69" s="152"/>
    </row>
    <row r="70" spans="1:8" s="19" customFormat="1" x14ac:dyDescent="0.2">
      <c r="A70" s="98">
        <v>59</v>
      </c>
      <c r="B70" s="233" t="s">
        <v>119</v>
      </c>
      <c r="C70" s="231" t="s">
        <v>331</v>
      </c>
      <c r="D70" s="40">
        <f t="shared" si="1"/>
        <v>14208845.84</v>
      </c>
      <c r="E70" s="40">
        <v>14208845.84</v>
      </c>
      <c r="F70" s="40"/>
      <c r="G70" s="40">
        <v>0</v>
      </c>
      <c r="H70" s="152"/>
    </row>
    <row r="71" spans="1:8" s="19" customFormat="1" ht="24" x14ac:dyDescent="0.2">
      <c r="A71" s="98">
        <v>60</v>
      </c>
      <c r="B71" s="230" t="s">
        <v>120</v>
      </c>
      <c r="C71" s="231" t="s">
        <v>240</v>
      </c>
      <c r="D71" s="40">
        <f t="shared" ref="D71:D134" si="2">E71+F71+G71</f>
        <v>0</v>
      </c>
      <c r="E71" s="40"/>
      <c r="F71" s="40"/>
      <c r="G71" s="40">
        <v>0</v>
      </c>
      <c r="H71" s="152"/>
    </row>
    <row r="72" spans="1:8" s="19" customFormat="1" ht="24" x14ac:dyDescent="0.2">
      <c r="A72" s="98">
        <v>61</v>
      </c>
      <c r="B72" s="230" t="s">
        <v>121</v>
      </c>
      <c r="C72" s="231" t="s">
        <v>241</v>
      </c>
      <c r="D72" s="40">
        <f t="shared" si="2"/>
        <v>0</v>
      </c>
      <c r="E72" s="40"/>
      <c r="F72" s="40"/>
      <c r="G72" s="40">
        <v>0</v>
      </c>
      <c r="H72" s="152"/>
    </row>
    <row r="73" spans="1:8" s="19" customFormat="1" x14ac:dyDescent="0.2">
      <c r="A73" s="98">
        <v>62</v>
      </c>
      <c r="B73" s="232" t="s">
        <v>122</v>
      </c>
      <c r="C73" s="231" t="s">
        <v>242</v>
      </c>
      <c r="D73" s="40">
        <f t="shared" si="2"/>
        <v>1500681.26</v>
      </c>
      <c r="E73" s="40">
        <v>1500681.26</v>
      </c>
      <c r="F73" s="40"/>
      <c r="G73" s="40">
        <v>0</v>
      </c>
      <c r="H73" s="152"/>
    </row>
    <row r="74" spans="1:8" s="19" customFormat="1" x14ac:dyDescent="0.2">
      <c r="A74" s="98">
        <v>63</v>
      </c>
      <c r="B74" s="232" t="s">
        <v>123</v>
      </c>
      <c r="C74" s="231" t="s">
        <v>51</v>
      </c>
      <c r="D74" s="40">
        <f t="shared" si="2"/>
        <v>12391460.800000001</v>
      </c>
      <c r="E74" s="40">
        <v>4055082.8</v>
      </c>
      <c r="F74" s="40">
        <v>8336378</v>
      </c>
      <c r="G74" s="40">
        <v>0</v>
      </c>
      <c r="H74" s="152"/>
    </row>
    <row r="75" spans="1:8" s="19" customFormat="1" x14ac:dyDescent="0.2">
      <c r="A75" s="98">
        <v>64</v>
      </c>
      <c r="B75" s="232" t="s">
        <v>124</v>
      </c>
      <c r="C75" s="231" t="s">
        <v>243</v>
      </c>
      <c r="D75" s="40">
        <f t="shared" si="2"/>
        <v>7071924.040000001</v>
      </c>
      <c r="E75" s="40">
        <v>7071924.040000001</v>
      </c>
      <c r="F75" s="40"/>
      <c r="G75" s="40">
        <v>0</v>
      </c>
      <c r="H75" s="152"/>
    </row>
    <row r="76" spans="1:8" s="19" customFormat="1" ht="24" x14ac:dyDescent="0.2">
      <c r="A76" s="98">
        <v>65</v>
      </c>
      <c r="B76" s="232" t="s">
        <v>125</v>
      </c>
      <c r="C76" s="231" t="s">
        <v>244</v>
      </c>
      <c r="D76" s="40">
        <f t="shared" si="2"/>
        <v>0</v>
      </c>
      <c r="E76" s="40"/>
      <c r="F76" s="40"/>
      <c r="G76" s="40">
        <v>0</v>
      </c>
      <c r="H76" s="152"/>
    </row>
    <row r="77" spans="1:8" s="19" customFormat="1" ht="24" x14ac:dyDescent="0.2">
      <c r="A77" s="98">
        <v>66</v>
      </c>
      <c r="B77" s="230" t="s">
        <v>126</v>
      </c>
      <c r="C77" s="231" t="s">
        <v>245</v>
      </c>
      <c r="D77" s="40">
        <f t="shared" si="2"/>
        <v>0</v>
      </c>
      <c r="E77" s="40"/>
      <c r="F77" s="40"/>
      <c r="G77" s="40">
        <v>0</v>
      </c>
      <c r="H77" s="152"/>
    </row>
    <row r="78" spans="1:8" s="19" customFormat="1" ht="24" x14ac:dyDescent="0.2">
      <c r="A78" s="98">
        <v>67</v>
      </c>
      <c r="B78" s="232" t="s">
        <v>127</v>
      </c>
      <c r="C78" s="231" t="s">
        <v>246</v>
      </c>
      <c r="D78" s="40">
        <f t="shared" si="2"/>
        <v>0</v>
      </c>
      <c r="E78" s="40"/>
      <c r="F78" s="40"/>
      <c r="G78" s="40">
        <v>0</v>
      </c>
      <c r="H78" s="152"/>
    </row>
    <row r="79" spans="1:8" s="19" customFormat="1" ht="24" x14ac:dyDescent="0.2">
      <c r="A79" s="98">
        <v>68</v>
      </c>
      <c r="B79" s="232" t="s">
        <v>128</v>
      </c>
      <c r="C79" s="231" t="s">
        <v>247</v>
      </c>
      <c r="D79" s="40">
        <f t="shared" si="2"/>
        <v>0</v>
      </c>
      <c r="E79" s="40"/>
      <c r="F79" s="40"/>
      <c r="G79" s="40">
        <v>0</v>
      </c>
      <c r="H79" s="152"/>
    </row>
    <row r="80" spans="1:8" s="19" customFormat="1" ht="24" x14ac:dyDescent="0.2">
      <c r="A80" s="98">
        <v>69</v>
      </c>
      <c r="B80" s="230" t="s">
        <v>129</v>
      </c>
      <c r="C80" s="231" t="s">
        <v>248</v>
      </c>
      <c r="D80" s="40">
        <f t="shared" si="2"/>
        <v>0</v>
      </c>
      <c r="E80" s="40"/>
      <c r="F80" s="40"/>
      <c r="G80" s="40">
        <v>0</v>
      </c>
      <c r="H80" s="152"/>
    </row>
    <row r="81" spans="1:8" s="19" customFormat="1" ht="24" x14ac:dyDescent="0.2">
      <c r="A81" s="98">
        <v>70</v>
      </c>
      <c r="B81" s="230" t="s">
        <v>130</v>
      </c>
      <c r="C81" s="231" t="s">
        <v>249</v>
      </c>
      <c r="D81" s="40">
        <f t="shared" si="2"/>
        <v>0</v>
      </c>
      <c r="E81" s="40"/>
      <c r="F81" s="40"/>
      <c r="G81" s="40">
        <v>0</v>
      </c>
      <c r="H81" s="152"/>
    </row>
    <row r="82" spans="1:8" s="19" customFormat="1" ht="24" x14ac:dyDescent="0.2">
      <c r="A82" s="98">
        <v>71</v>
      </c>
      <c r="B82" s="230" t="s">
        <v>131</v>
      </c>
      <c r="C82" s="231" t="s">
        <v>250</v>
      </c>
      <c r="D82" s="40">
        <f t="shared" si="2"/>
        <v>0</v>
      </c>
      <c r="E82" s="40"/>
      <c r="F82" s="40"/>
      <c r="G82" s="40">
        <v>0</v>
      </c>
      <c r="H82" s="152"/>
    </row>
    <row r="83" spans="1:8" s="19" customFormat="1" x14ac:dyDescent="0.2">
      <c r="A83" s="98">
        <v>72</v>
      </c>
      <c r="B83" s="233" t="s">
        <v>132</v>
      </c>
      <c r="C83" s="231" t="s">
        <v>133</v>
      </c>
      <c r="D83" s="40">
        <f t="shared" si="2"/>
        <v>9272398</v>
      </c>
      <c r="E83" s="40"/>
      <c r="F83" s="40"/>
      <c r="G83" s="40">
        <v>9272398</v>
      </c>
      <c r="H83" s="152"/>
    </row>
    <row r="84" spans="1:8" s="19" customFormat="1" ht="13.5" customHeight="1" x14ac:dyDescent="0.2">
      <c r="A84" s="98">
        <v>73</v>
      </c>
      <c r="B84" s="230" t="s">
        <v>134</v>
      </c>
      <c r="C84" s="231" t="s">
        <v>251</v>
      </c>
      <c r="D84" s="40">
        <f t="shared" si="2"/>
        <v>79105898.589000002</v>
      </c>
      <c r="E84" s="40">
        <v>4391925.5889999997</v>
      </c>
      <c r="F84" s="40">
        <v>12648297</v>
      </c>
      <c r="G84" s="40">
        <v>62065676</v>
      </c>
      <c r="H84" s="152"/>
    </row>
    <row r="85" spans="1:8" s="19" customFormat="1" ht="14.25" customHeight="1" x14ac:dyDescent="0.2">
      <c r="A85" s="98">
        <v>74</v>
      </c>
      <c r="B85" s="233" t="s">
        <v>135</v>
      </c>
      <c r="C85" s="231" t="s">
        <v>35</v>
      </c>
      <c r="D85" s="40">
        <f t="shared" si="2"/>
        <v>70855719.460000008</v>
      </c>
      <c r="E85" s="40">
        <v>7396881.46</v>
      </c>
      <c r="F85" s="40">
        <v>7286582</v>
      </c>
      <c r="G85" s="40">
        <v>56172256</v>
      </c>
      <c r="H85" s="152"/>
    </row>
    <row r="86" spans="1:8" s="19" customFormat="1" x14ac:dyDescent="0.2">
      <c r="A86" s="98">
        <v>75</v>
      </c>
      <c r="B86" s="230" t="s">
        <v>136</v>
      </c>
      <c r="C86" s="231" t="s">
        <v>436</v>
      </c>
      <c r="D86" s="40">
        <f t="shared" si="2"/>
        <v>4574337.58</v>
      </c>
      <c r="E86" s="40">
        <v>4574337.58</v>
      </c>
      <c r="F86" s="40"/>
      <c r="G86" s="40">
        <v>0</v>
      </c>
      <c r="H86" s="152"/>
    </row>
    <row r="87" spans="1:8" s="19" customFormat="1" x14ac:dyDescent="0.2">
      <c r="A87" s="98">
        <v>76</v>
      </c>
      <c r="B87" s="230" t="s">
        <v>137</v>
      </c>
      <c r="C87" s="231" t="s">
        <v>36</v>
      </c>
      <c r="D87" s="40">
        <f t="shared" si="2"/>
        <v>66594712.120000005</v>
      </c>
      <c r="E87" s="40">
        <v>5839074.1200000001</v>
      </c>
      <c r="F87" s="40">
        <v>14961639</v>
      </c>
      <c r="G87" s="40">
        <v>45793999</v>
      </c>
      <c r="H87" s="152"/>
    </row>
    <row r="88" spans="1:8" s="19" customFormat="1" x14ac:dyDescent="0.2">
      <c r="A88" s="98">
        <v>77</v>
      </c>
      <c r="B88" s="230" t="s">
        <v>138</v>
      </c>
      <c r="C88" s="231" t="s">
        <v>50</v>
      </c>
      <c r="D88" s="40">
        <f t="shared" si="2"/>
        <v>217453556.66</v>
      </c>
      <c r="E88" s="40">
        <v>9629787.6600000001</v>
      </c>
      <c r="F88" s="40">
        <v>10599132</v>
      </c>
      <c r="G88" s="40">
        <v>197224637</v>
      </c>
      <c r="H88" s="152"/>
    </row>
    <row r="89" spans="1:8" s="19" customFormat="1" x14ac:dyDescent="0.2">
      <c r="A89" s="98">
        <v>78</v>
      </c>
      <c r="B89" s="230" t="s">
        <v>139</v>
      </c>
      <c r="C89" s="231" t="s">
        <v>232</v>
      </c>
      <c r="D89" s="40">
        <f t="shared" si="2"/>
        <v>133622549.79000001</v>
      </c>
      <c r="E89" s="40">
        <v>2871944.7899999996</v>
      </c>
      <c r="F89" s="40"/>
      <c r="G89" s="40">
        <v>130750605</v>
      </c>
      <c r="H89" s="152"/>
    </row>
    <row r="90" spans="1:8" s="19" customFormat="1" x14ac:dyDescent="0.2">
      <c r="A90" s="98">
        <v>79</v>
      </c>
      <c r="B90" s="230" t="s">
        <v>140</v>
      </c>
      <c r="C90" s="231" t="s">
        <v>313</v>
      </c>
      <c r="D90" s="40">
        <f t="shared" si="2"/>
        <v>0</v>
      </c>
      <c r="E90" s="40"/>
      <c r="F90" s="40"/>
      <c r="G90" s="40">
        <v>0</v>
      </c>
      <c r="H90" s="152"/>
    </row>
    <row r="91" spans="1:8" s="19" customFormat="1" x14ac:dyDescent="0.2">
      <c r="A91" s="98">
        <v>80</v>
      </c>
      <c r="B91" s="232" t="s">
        <v>141</v>
      </c>
      <c r="C91" s="231" t="s">
        <v>262</v>
      </c>
      <c r="D91" s="40">
        <f t="shared" si="2"/>
        <v>0</v>
      </c>
      <c r="E91" s="40"/>
      <c r="F91" s="40"/>
      <c r="G91" s="40">
        <v>0</v>
      </c>
      <c r="H91" s="152"/>
    </row>
    <row r="92" spans="1:8" s="19" customFormat="1" ht="24" x14ac:dyDescent="0.2">
      <c r="A92" s="392">
        <v>81</v>
      </c>
      <c r="B92" s="389" t="s">
        <v>142</v>
      </c>
      <c r="C92" s="238" t="s">
        <v>252</v>
      </c>
      <c r="D92" s="40">
        <f t="shared" si="2"/>
        <v>0</v>
      </c>
      <c r="E92" s="40"/>
      <c r="F92" s="40"/>
      <c r="G92" s="40">
        <v>0</v>
      </c>
      <c r="H92" s="152"/>
    </row>
    <row r="93" spans="1:8" s="19" customFormat="1" ht="36" x14ac:dyDescent="0.2">
      <c r="A93" s="393"/>
      <c r="B93" s="390"/>
      <c r="C93" s="231" t="s">
        <v>311</v>
      </c>
      <c r="D93" s="40">
        <f t="shared" si="2"/>
        <v>0</v>
      </c>
      <c r="E93" s="40"/>
      <c r="F93" s="40"/>
      <c r="G93" s="40">
        <v>0</v>
      </c>
      <c r="H93" s="152"/>
    </row>
    <row r="94" spans="1:8" s="19" customFormat="1" ht="24" x14ac:dyDescent="0.2">
      <c r="A94" s="393"/>
      <c r="B94" s="390"/>
      <c r="C94" s="231" t="s">
        <v>253</v>
      </c>
      <c r="D94" s="40">
        <f t="shared" si="2"/>
        <v>0</v>
      </c>
      <c r="E94" s="40"/>
      <c r="F94" s="40"/>
      <c r="G94" s="40">
        <v>0</v>
      </c>
      <c r="H94" s="152"/>
    </row>
    <row r="95" spans="1:8" s="19" customFormat="1" ht="36" x14ac:dyDescent="0.2">
      <c r="A95" s="394"/>
      <c r="B95" s="391"/>
      <c r="C95" s="239" t="s">
        <v>312</v>
      </c>
      <c r="D95" s="40">
        <f t="shared" si="2"/>
        <v>0</v>
      </c>
      <c r="E95" s="40"/>
      <c r="F95" s="40"/>
      <c r="G95" s="40">
        <v>0</v>
      </c>
      <c r="H95" s="152"/>
    </row>
    <row r="96" spans="1:8" s="19" customFormat="1" ht="24" x14ac:dyDescent="0.2">
      <c r="A96" s="98">
        <v>82</v>
      </c>
      <c r="B96" s="232" t="s">
        <v>143</v>
      </c>
      <c r="C96" s="231" t="s">
        <v>49</v>
      </c>
      <c r="D96" s="40">
        <f t="shared" si="2"/>
        <v>0</v>
      </c>
      <c r="E96" s="40"/>
      <c r="F96" s="40"/>
      <c r="G96" s="40">
        <v>0</v>
      </c>
      <c r="H96" s="152"/>
    </row>
    <row r="97" spans="1:8" s="19" customFormat="1" x14ac:dyDescent="0.2">
      <c r="A97" s="98">
        <v>83</v>
      </c>
      <c r="B97" s="232" t="s">
        <v>144</v>
      </c>
      <c r="C97" s="231" t="s">
        <v>145</v>
      </c>
      <c r="D97" s="40">
        <f t="shared" si="2"/>
        <v>0</v>
      </c>
      <c r="E97" s="40"/>
      <c r="F97" s="40"/>
      <c r="G97" s="40">
        <v>0</v>
      </c>
      <c r="H97" s="152"/>
    </row>
    <row r="98" spans="1:8" s="19" customFormat="1" x14ac:dyDescent="0.2">
      <c r="A98" s="98">
        <v>84</v>
      </c>
      <c r="B98" s="233" t="s">
        <v>146</v>
      </c>
      <c r="C98" s="231" t="s">
        <v>147</v>
      </c>
      <c r="D98" s="40">
        <f t="shared" si="2"/>
        <v>64747383.489999995</v>
      </c>
      <c r="E98" s="40">
        <v>7865706.4899999993</v>
      </c>
      <c r="F98" s="40">
        <v>10422963</v>
      </c>
      <c r="G98" s="40">
        <v>46458714</v>
      </c>
      <c r="H98" s="152"/>
    </row>
    <row r="99" spans="1:8" s="19" customFormat="1" x14ac:dyDescent="0.2">
      <c r="A99" s="98">
        <v>85</v>
      </c>
      <c r="B99" s="232" t="s">
        <v>148</v>
      </c>
      <c r="C99" s="231" t="s">
        <v>27</v>
      </c>
      <c r="D99" s="40">
        <f t="shared" si="2"/>
        <v>0</v>
      </c>
      <c r="E99" s="40"/>
      <c r="F99" s="40"/>
      <c r="G99" s="40">
        <v>0</v>
      </c>
      <c r="H99" s="152"/>
    </row>
    <row r="100" spans="1:8" s="19" customFormat="1" x14ac:dyDescent="0.2">
      <c r="A100" s="98">
        <v>86</v>
      </c>
      <c r="B100" s="233" t="s">
        <v>149</v>
      </c>
      <c r="C100" s="231" t="s">
        <v>12</v>
      </c>
      <c r="D100" s="40">
        <f t="shared" si="2"/>
        <v>1449039.7000000002</v>
      </c>
      <c r="E100" s="40">
        <v>1449039.7000000002</v>
      </c>
      <c r="F100" s="40"/>
      <c r="G100" s="40">
        <v>0</v>
      </c>
      <c r="H100" s="152"/>
    </row>
    <row r="101" spans="1:8" s="19" customFormat="1" x14ac:dyDescent="0.2">
      <c r="A101" s="98">
        <v>87</v>
      </c>
      <c r="B101" s="233" t="s">
        <v>150</v>
      </c>
      <c r="C101" s="231" t="s">
        <v>26</v>
      </c>
      <c r="D101" s="40">
        <f t="shared" si="2"/>
        <v>0</v>
      </c>
      <c r="E101" s="40"/>
      <c r="F101" s="40"/>
      <c r="G101" s="40">
        <v>0</v>
      </c>
      <c r="H101" s="152"/>
    </row>
    <row r="102" spans="1:8" s="19" customFormat="1" x14ac:dyDescent="0.2">
      <c r="A102" s="98">
        <v>88</v>
      </c>
      <c r="B102" s="232" t="s">
        <v>151</v>
      </c>
      <c r="C102" s="231" t="s">
        <v>43</v>
      </c>
      <c r="D102" s="40">
        <f t="shared" si="2"/>
        <v>0</v>
      </c>
      <c r="E102" s="40"/>
      <c r="F102" s="40"/>
      <c r="G102" s="40">
        <v>0</v>
      </c>
      <c r="H102" s="152"/>
    </row>
    <row r="103" spans="1:8" s="19" customFormat="1" x14ac:dyDescent="0.2">
      <c r="A103" s="98">
        <v>89</v>
      </c>
      <c r="B103" s="230" t="s">
        <v>153</v>
      </c>
      <c r="C103" s="231" t="s">
        <v>28</v>
      </c>
      <c r="D103" s="40">
        <f t="shared" si="2"/>
        <v>0</v>
      </c>
      <c r="E103" s="40"/>
      <c r="F103" s="40"/>
      <c r="G103" s="40">
        <v>0</v>
      </c>
      <c r="H103" s="152"/>
    </row>
    <row r="104" spans="1:8" s="19" customFormat="1" x14ac:dyDescent="0.2">
      <c r="A104" s="98">
        <v>90</v>
      </c>
      <c r="B104" s="230" t="s">
        <v>154</v>
      </c>
      <c r="C104" s="231" t="s">
        <v>29</v>
      </c>
      <c r="D104" s="40">
        <f t="shared" si="2"/>
        <v>0</v>
      </c>
      <c r="E104" s="40"/>
      <c r="F104" s="40"/>
      <c r="G104" s="40">
        <v>0</v>
      </c>
      <c r="H104" s="152"/>
    </row>
    <row r="105" spans="1:8" s="19" customFormat="1" ht="12" customHeight="1" x14ac:dyDescent="0.2">
      <c r="A105" s="98">
        <v>91</v>
      </c>
      <c r="B105" s="233" t="s">
        <v>155</v>
      </c>
      <c r="C105" s="231" t="s">
        <v>14</v>
      </c>
      <c r="D105" s="40">
        <f t="shared" si="2"/>
        <v>0</v>
      </c>
      <c r="E105" s="40"/>
      <c r="F105" s="40"/>
      <c r="G105" s="40">
        <v>0</v>
      </c>
      <c r="H105" s="152"/>
    </row>
    <row r="106" spans="1:8" s="19" customFormat="1" x14ac:dyDescent="0.2">
      <c r="A106" s="98">
        <v>92</v>
      </c>
      <c r="B106" s="230" t="s">
        <v>156</v>
      </c>
      <c r="C106" s="231" t="s">
        <v>30</v>
      </c>
      <c r="D106" s="40">
        <f t="shared" si="2"/>
        <v>0</v>
      </c>
      <c r="E106" s="40"/>
      <c r="F106" s="40"/>
      <c r="G106" s="40">
        <v>0</v>
      </c>
      <c r="H106" s="152"/>
    </row>
    <row r="107" spans="1:8" s="19" customFormat="1" x14ac:dyDescent="0.2">
      <c r="A107" s="98">
        <v>93</v>
      </c>
      <c r="B107" s="230" t="s">
        <v>157</v>
      </c>
      <c r="C107" s="231" t="s">
        <v>15</v>
      </c>
      <c r="D107" s="40">
        <f t="shared" si="2"/>
        <v>0</v>
      </c>
      <c r="E107" s="40"/>
      <c r="F107" s="40"/>
      <c r="G107" s="40">
        <v>0</v>
      </c>
      <c r="H107" s="152"/>
    </row>
    <row r="108" spans="1:8" s="19" customFormat="1" x14ac:dyDescent="0.2">
      <c r="A108" s="98">
        <v>94</v>
      </c>
      <c r="B108" s="232" t="s">
        <v>158</v>
      </c>
      <c r="C108" s="231" t="s">
        <v>13</v>
      </c>
      <c r="D108" s="40">
        <f t="shared" si="2"/>
        <v>35964277.5</v>
      </c>
      <c r="E108" s="40">
        <v>6488568.5</v>
      </c>
      <c r="F108" s="40">
        <v>11823653</v>
      </c>
      <c r="G108" s="40">
        <v>17652056</v>
      </c>
      <c r="H108" s="152"/>
    </row>
    <row r="109" spans="1:8" s="19" customFormat="1" x14ac:dyDescent="0.2">
      <c r="A109" s="98">
        <v>95</v>
      </c>
      <c r="B109" s="233" t="s">
        <v>159</v>
      </c>
      <c r="C109" s="231" t="s">
        <v>31</v>
      </c>
      <c r="D109" s="40">
        <f t="shared" si="2"/>
        <v>0</v>
      </c>
      <c r="E109" s="40"/>
      <c r="F109" s="40"/>
      <c r="G109" s="40">
        <v>0</v>
      </c>
      <c r="H109" s="152"/>
    </row>
    <row r="110" spans="1:8" s="19" customFormat="1" x14ac:dyDescent="0.2">
      <c r="A110" s="98">
        <v>96</v>
      </c>
      <c r="B110" s="230" t="s">
        <v>161</v>
      </c>
      <c r="C110" s="231" t="s">
        <v>33</v>
      </c>
      <c r="D110" s="40">
        <f t="shared" si="2"/>
        <v>0</v>
      </c>
      <c r="E110" s="40"/>
      <c r="F110" s="40"/>
      <c r="G110" s="40">
        <v>0</v>
      </c>
      <c r="H110" s="152"/>
    </row>
    <row r="111" spans="1:8" s="19" customFormat="1" ht="13.5" customHeight="1" x14ac:dyDescent="0.2">
      <c r="A111" s="98">
        <v>97</v>
      </c>
      <c r="B111" s="230" t="s">
        <v>163</v>
      </c>
      <c r="C111" s="231" t="s">
        <v>164</v>
      </c>
      <c r="D111" s="40">
        <f t="shared" si="2"/>
        <v>0</v>
      </c>
      <c r="E111" s="40"/>
      <c r="F111" s="40"/>
      <c r="G111" s="40">
        <v>0</v>
      </c>
      <c r="H111" s="152"/>
    </row>
    <row r="112" spans="1:8" s="19" customFormat="1" x14ac:dyDescent="0.2">
      <c r="A112" s="98">
        <v>98</v>
      </c>
      <c r="B112" s="230" t="s">
        <v>165</v>
      </c>
      <c r="C112" s="231" t="s">
        <v>166</v>
      </c>
      <c r="D112" s="40">
        <f t="shared" si="2"/>
        <v>0</v>
      </c>
      <c r="E112" s="40"/>
      <c r="F112" s="40"/>
      <c r="G112" s="40">
        <v>0</v>
      </c>
      <c r="H112" s="152"/>
    </row>
    <row r="113" spans="1:8" s="19" customFormat="1" x14ac:dyDescent="0.2">
      <c r="A113" s="98">
        <v>99</v>
      </c>
      <c r="B113" s="233" t="s">
        <v>167</v>
      </c>
      <c r="C113" s="231" t="s">
        <v>168</v>
      </c>
      <c r="D113" s="40">
        <f t="shared" si="2"/>
        <v>0</v>
      </c>
      <c r="E113" s="40"/>
      <c r="F113" s="40"/>
      <c r="G113" s="40">
        <v>0</v>
      </c>
      <c r="H113" s="152"/>
    </row>
    <row r="114" spans="1:8" s="19" customFormat="1" ht="12.75" customHeight="1" x14ac:dyDescent="0.2">
      <c r="A114" s="98">
        <v>100</v>
      </c>
      <c r="B114" s="233" t="s">
        <v>169</v>
      </c>
      <c r="C114" s="231" t="s">
        <v>170</v>
      </c>
      <c r="D114" s="40">
        <f t="shared" si="2"/>
        <v>0</v>
      </c>
      <c r="E114" s="40"/>
      <c r="F114" s="40"/>
      <c r="G114" s="40">
        <v>0</v>
      </c>
      <c r="H114" s="152"/>
    </row>
    <row r="115" spans="1:8" s="19" customFormat="1" ht="24" x14ac:dyDescent="0.2">
      <c r="A115" s="98">
        <v>101</v>
      </c>
      <c r="B115" s="233" t="s">
        <v>171</v>
      </c>
      <c r="C115" s="231" t="s">
        <v>172</v>
      </c>
      <c r="D115" s="40">
        <f t="shared" si="2"/>
        <v>0</v>
      </c>
      <c r="E115" s="40"/>
      <c r="F115" s="40"/>
      <c r="G115" s="40">
        <v>0</v>
      </c>
      <c r="H115" s="152"/>
    </row>
    <row r="116" spans="1:8" s="19" customFormat="1" x14ac:dyDescent="0.2">
      <c r="A116" s="98">
        <v>102</v>
      </c>
      <c r="B116" s="233" t="s">
        <v>173</v>
      </c>
      <c r="C116" s="231" t="s">
        <v>174</v>
      </c>
      <c r="D116" s="40">
        <f t="shared" si="2"/>
        <v>0</v>
      </c>
      <c r="E116" s="40"/>
      <c r="F116" s="40"/>
      <c r="G116" s="40">
        <v>0</v>
      </c>
      <c r="H116" s="152"/>
    </row>
    <row r="117" spans="1:8" s="19" customFormat="1" x14ac:dyDescent="0.2">
      <c r="A117" s="98">
        <v>103</v>
      </c>
      <c r="B117" s="233" t="s">
        <v>175</v>
      </c>
      <c r="C117" s="231" t="s">
        <v>176</v>
      </c>
      <c r="D117" s="40">
        <f t="shared" si="2"/>
        <v>0</v>
      </c>
      <c r="E117" s="40"/>
      <c r="F117" s="40"/>
      <c r="G117" s="40">
        <v>0</v>
      </c>
      <c r="H117" s="152"/>
    </row>
    <row r="118" spans="1:8" s="19" customFormat="1" x14ac:dyDescent="0.2">
      <c r="A118" s="98">
        <v>104</v>
      </c>
      <c r="B118" s="240" t="s">
        <v>177</v>
      </c>
      <c r="C118" s="235" t="s">
        <v>178</v>
      </c>
      <c r="D118" s="40">
        <f t="shared" si="2"/>
        <v>0</v>
      </c>
      <c r="E118" s="40"/>
      <c r="F118" s="40"/>
      <c r="G118" s="40">
        <v>0</v>
      </c>
      <c r="H118" s="152"/>
    </row>
    <row r="119" spans="1:8" s="19" customFormat="1" x14ac:dyDescent="0.2">
      <c r="A119" s="98">
        <v>105</v>
      </c>
      <c r="B119" s="232" t="s">
        <v>179</v>
      </c>
      <c r="C119" s="231" t="s">
        <v>180</v>
      </c>
      <c r="D119" s="40">
        <f t="shared" si="2"/>
        <v>0</v>
      </c>
      <c r="E119" s="40"/>
      <c r="F119" s="40"/>
      <c r="G119" s="40">
        <v>0</v>
      </c>
      <c r="H119" s="152"/>
    </row>
    <row r="120" spans="1:8" s="19" customFormat="1" ht="11.25" customHeight="1" x14ac:dyDescent="0.2">
      <c r="A120" s="98">
        <v>106</v>
      </c>
      <c r="B120" s="233" t="s">
        <v>181</v>
      </c>
      <c r="C120" s="231" t="s">
        <v>182</v>
      </c>
      <c r="D120" s="40">
        <f t="shared" si="2"/>
        <v>0</v>
      </c>
      <c r="E120" s="40"/>
      <c r="F120" s="40"/>
      <c r="G120" s="40">
        <v>0</v>
      </c>
      <c r="H120" s="152"/>
    </row>
    <row r="121" spans="1:8" s="19" customFormat="1" x14ac:dyDescent="0.2">
      <c r="A121" s="98">
        <v>107</v>
      </c>
      <c r="B121" s="230" t="s">
        <v>183</v>
      </c>
      <c r="C121" s="241" t="s">
        <v>184</v>
      </c>
      <c r="D121" s="40">
        <f t="shared" si="2"/>
        <v>0</v>
      </c>
      <c r="E121" s="40"/>
      <c r="F121" s="40"/>
      <c r="G121" s="40">
        <v>0</v>
      </c>
      <c r="H121" s="152"/>
    </row>
    <row r="122" spans="1:8" s="19" customFormat="1" x14ac:dyDescent="0.2">
      <c r="A122" s="98">
        <v>108</v>
      </c>
      <c r="B122" s="233" t="s">
        <v>185</v>
      </c>
      <c r="C122" s="231" t="s">
        <v>265</v>
      </c>
      <c r="D122" s="40">
        <f t="shared" si="2"/>
        <v>0</v>
      </c>
      <c r="E122" s="40"/>
      <c r="F122" s="40"/>
      <c r="G122" s="40">
        <v>0</v>
      </c>
      <c r="H122" s="152"/>
    </row>
    <row r="123" spans="1:8" s="19" customFormat="1" ht="14.25" customHeight="1" x14ac:dyDescent="0.2">
      <c r="A123" s="98">
        <v>109</v>
      </c>
      <c r="B123" s="232" t="s">
        <v>186</v>
      </c>
      <c r="C123" s="231" t="s">
        <v>254</v>
      </c>
      <c r="D123" s="40">
        <f t="shared" si="2"/>
        <v>0</v>
      </c>
      <c r="E123" s="40"/>
      <c r="F123" s="40"/>
      <c r="G123" s="40">
        <v>0</v>
      </c>
      <c r="H123" s="152"/>
    </row>
    <row r="124" spans="1:8" s="19" customFormat="1" x14ac:dyDescent="0.2">
      <c r="A124" s="98">
        <v>110</v>
      </c>
      <c r="B124" s="230" t="s">
        <v>335</v>
      </c>
      <c r="C124" s="231" t="s">
        <v>322</v>
      </c>
      <c r="D124" s="40">
        <f t="shared" si="2"/>
        <v>0</v>
      </c>
      <c r="E124" s="40"/>
      <c r="F124" s="40"/>
      <c r="G124" s="40">
        <v>0</v>
      </c>
      <c r="H124" s="152"/>
    </row>
    <row r="125" spans="1:8" s="19" customFormat="1" x14ac:dyDescent="0.2">
      <c r="A125" s="98">
        <v>111</v>
      </c>
      <c r="B125" s="232" t="s">
        <v>187</v>
      </c>
      <c r="C125" s="231" t="s">
        <v>188</v>
      </c>
      <c r="D125" s="40">
        <f t="shared" si="2"/>
        <v>0</v>
      </c>
      <c r="E125" s="40"/>
      <c r="F125" s="40"/>
      <c r="G125" s="40">
        <v>0</v>
      </c>
      <c r="H125" s="152"/>
    </row>
    <row r="126" spans="1:8" s="19" customFormat="1" ht="13.5" customHeight="1" x14ac:dyDescent="0.2">
      <c r="A126" s="98">
        <v>112</v>
      </c>
      <c r="B126" s="232" t="s">
        <v>189</v>
      </c>
      <c r="C126" s="231" t="s">
        <v>326</v>
      </c>
      <c r="D126" s="40">
        <f t="shared" si="2"/>
        <v>0</v>
      </c>
      <c r="E126" s="40"/>
      <c r="F126" s="40"/>
      <c r="G126" s="40">
        <v>0</v>
      </c>
      <c r="H126" s="152"/>
    </row>
    <row r="127" spans="1:8" s="19" customFormat="1" x14ac:dyDescent="0.2">
      <c r="A127" s="98">
        <v>113</v>
      </c>
      <c r="B127" s="233" t="s">
        <v>190</v>
      </c>
      <c r="C127" s="231" t="s">
        <v>191</v>
      </c>
      <c r="D127" s="40">
        <f t="shared" si="2"/>
        <v>0</v>
      </c>
      <c r="E127" s="40"/>
      <c r="F127" s="40"/>
      <c r="G127" s="40">
        <v>0</v>
      </c>
      <c r="H127" s="152"/>
    </row>
    <row r="128" spans="1:8" s="19" customFormat="1" ht="24" x14ac:dyDescent="0.2">
      <c r="A128" s="98">
        <v>114</v>
      </c>
      <c r="B128" s="233" t="s">
        <v>192</v>
      </c>
      <c r="C128" s="242" t="s">
        <v>310</v>
      </c>
      <c r="D128" s="40">
        <f t="shared" si="2"/>
        <v>0</v>
      </c>
      <c r="E128" s="40"/>
      <c r="F128" s="40"/>
      <c r="G128" s="40">
        <v>0</v>
      </c>
      <c r="H128" s="152"/>
    </row>
    <row r="129" spans="1:8" s="19" customFormat="1" x14ac:dyDescent="0.2">
      <c r="A129" s="98">
        <v>115</v>
      </c>
      <c r="B129" s="233" t="s">
        <v>193</v>
      </c>
      <c r="C129" s="231" t="s">
        <v>229</v>
      </c>
      <c r="D129" s="40">
        <f t="shared" si="2"/>
        <v>108008771</v>
      </c>
      <c r="E129" s="40"/>
      <c r="F129" s="40"/>
      <c r="G129" s="40">
        <v>108008771</v>
      </c>
      <c r="H129" s="152"/>
    </row>
    <row r="130" spans="1:8" s="19" customFormat="1" ht="10.5" customHeight="1" x14ac:dyDescent="0.2">
      <c r="A130" s="98">
        <v>116</v>
      </c>
      <c r="B130" s="233" t="s">
        <v>194</v>
      </c>
      <c r="C130" s="231" t="s">
        <v>195</v>
      </c>
      <c r="D130" s="40">
        <f t="shared" si="2"/>
        <v>17841574.52</v>
      </c>
      <c r="E130" s="40">
        <v>13155686.52</v>
      </c>
      <c r="F130" s="40"/>
      <c r="G130" s="40">
        <v>4685888</v>
      </c>
      <c r="H130" s="152"/>
    </row>
    <row r="131" spans="1:8" s="19" customFormat="1" x14ac:dyDescent="0.2">
      <c r="A131" s="98">
        <v>117</v>
      </c>
      <c r="B131" s="233" t="s">
        <v>196</v>
      </c>
      <c r="C131" s="231" t="s">
        <v>40</v>
      </c>
      <c r="D131" s="40">
        <f t="shared" si="2"/>
        <v>45507616.280000001</v>
      </c>
      <c r="E131" s="40">
        <v>5903153.2800000003</v>
      </c>
      <c r="F131" s="40"/>
      <c r="G131" s="40">
        <v>39604463</v>
      </c>
      <c r="H131" s="152"/>
    </row>
    <row r="132" spans="1:8" s="19" customFormat="1" x14ac:dyDescent="0.2">
      <c r="A132" s="98">
        <v>118</v>
      </c>
      <c r="B132" s="230" t="s">
        <v>197</v>
      </c>
      <c r="C132" s="231" t="s">
        <v>46</v>
      </c>
      <c r="D132" s="40">
        <f t="shared" si="2"/>
        <v>140327700.97</v>
      </c>
      <c r="E132" s="40">
        <v>15146937.970000001</v>
      </c>
      <c r="F132" s="40">
        <v>22081525</v>
      </c>
      <c r="G132" s="40">
        <v>103099238</v>
      </c>
      <c r="H132" s="152"/>
    </row>
    <row r="133" spans="1:8" s="19" customFormat="1" x14ac:dyDescent="0.2">
      <c r="A133" s="98">
        <v>119</v>
      </c>
      <c r="B133" s="230" t="s">
        <v>198</v>
      </c>
      <c r="C133" s="231" t="s">
        <v>231</v>
      </c>
      <c r="D133" s="40">
        <f t="shared" si="2"/>
        <v>0</v>
      </c>
      <c r="E133" s="40"/>
      <c r="F133" s="40"/>
      <c r="G133" s="40">
        <v>0</v>
      </c>
      <c r="H133" s="152"/>
    </row>
    <row r="134" spans="1:8" s="19" customFormat="1" x14ac:dyDescent="0.2">
      <c r="A134" s="98">
        <v>120</v>
      </c>
      <c r="B134" s="230" t="s">
        <v>199</v>
      </c>
      <c r="C134" s="231" t="s">
        <v>48</v>
      </c>
      <c r="D134" s="40">
        <f t="shared" si="2"/>
        <v>0</v>
      </c>
      <c r="E134" s="40"/>
      <c r="F134" s="40"/>
      <c r="G134" s="40">
        <v>0</v>
      </c>
      <c r="H134" s="152"/>
    </row>
    <row r="135" spans="1:8" s="19" customFormat="1" x14ac:dyDescent="0.2">
      <c r="A135" s="98">
        <v>121</v>
      </c>
      <c r="B135" s="233" t="s">
        <v>200</v>
      </c>
      <c r="C135" s="231" t="s">
        <v>47</v>
      </c>
      <c r="D135" s="40">
        <f t="shared" ref="D135:D148" si="3">E135+F135+G135</f>
        <v>0</v>
      </c>
      <c r="E135" s="40"/>
      <c r="F135" s="40"/>
      <c r="G135" s="40">
        <v>0</v>
      </c>
      <c r="H135" s="152"/>
    </row>
    <row r="136" spans="1:8" s="19" customFormat="1" x14ac:dyDescent="0.2">
      <c r="A136" s="98">
        <v>122</v>
      </c>
      <c r="B136" s="233" t="s">
        <v>201</v>
      </c>
      <c r="C136" s="231" t="s">
        <v>202</v>
      </c>
      <c r="D136" s="40">
        <f t="shared" si="3"/>
        <v>179881832.63</v>
      </c>
      <c r="E136" s="40">
        <v>105803534.63</v>
      </c>
      <c r="F136" s="40">
        <v>74078298</v>
      </c>
      <c r="G136" s="40">
        <v>0</v>
      </c>
      <c r="H136" s="152"/>
    </row>
    <row r="137" spans="1:8" s="19" customFormat="1" x14ac:dyDescent="0.2">
      <c r="A137" s="98">
        <v>123</v>
      </c>
      <c r="B137" s="233" t="s">
        <v>203</v>
      </c>
      <c r="C137" s="231" t="s">
        <v>41</v>
      </c>
      <c r="D137" s="40">
        <f t="shared" si="3"/>
        <v>310451142.86000001</v>
      </c>
      <c r="E137" s="40">
        <v>30741243.859999999</v>
      </c>
      <c r="F137" s="40">
        <v>47002332</v>
      </c>
      <c r="G137" s="40">
        <v>232707567</v>
      </c>
      <c r="H137" s="152"/>
    </row>
    <row r="138" spans="1:8" s="19" customFormat="1" x14ac:dyDescent="0.2">
      <c r="A138" s="98">
        <v>124</v>
      </c>
      <c r="B138" s="230" t="s">
        <v>204</v>
      </c>
      <c r="C138" s="231" t="s">
        <v>230</v>
      </c>
      <c r="D138" s="40">
        <f t="shared" si="3"/>
        <v>108895096.04000001</v>
      </c>
      <c r="E138" s="40">
        <v>6338980.040000001</v>
      </c>
      <c r="F138" s="40"/>
      <c r="G138" s="40">
        <v>102556116</v>
      </c>
      <c r="H138" s="152"/>
    </row>
    <row r="139" spans="1:8" s="19" customFormat="1" x14ac:dyDescent="0.2">
      <c r="A139" s="98">
        <v>125</v>
      </c>
      <c r="B139" s="232" t="s">
        <v>205</v>
      </c>
      <c r="C139" s="231" t="s">
        <v>206</v>
      </c>
      <c r="D139" s="40">
        <f t="shared" si="3"/>
        <v>91617509.200000003</v>
      </c>
      <c r="E139" s="40">
        <v>4908451.2</v>
      </c>
      <c r="F139" s="40">
        <v>11456538</v>
      </c>
      <c r="G139" s="40">
        <v>75252520</v>
      </c>
      <c r="H139" s="152"/>
    </row>
    <row r="140" spans="1:8" s="19" customFormat="1" x14ac:dyDescent="0.2">
      <c r="A140" s="98">
        <v>126</v>
      </c>
      <c r="B140" s="233" t="s">
        <v>207</v>
      </c>
      <c r="C140" s="231" t="s">
        <v>208</v>
      </c>
      <c r="D140" s="40">
        <f t="shared" si="3"/>
        <v>0</v>
      </c>
      <c r="E140" s="40"/>
      <c r="F140" s="40"/>
      <c r="G140" s="40">
        <v>0</v>
      </c>
      <c r="H140" s="152"/>
    </row>
    <row r="141" spans="1:8" s="19" customFormat="1" x14ac:dyDescent="0.2">
      <c r="A141" s="98">
        <v>127</v>
      </c>
      <c r="B141" s="230" t="s">
        <v>209</v>
      </c>
      <c r="C141" s="231" t="s">
        <v>210</v>
      </c>
      <c r="D141" s="40">
        <f t="shared" si="3"/>
        <v>0</v>
      </c>
      <c r="E141" s="40"/>
      <c r="F141" s="40"/>
      <c r="G141" s="40">
        <v>0</v>
      </c>
      <c r="H141" s="152"/>
    </row>
    <row r="142" spans="1:8" s="19" customFormat="1" x14ac:dyDescent="0.2">
      <c r="A142" s="98">
        <v>128</v>
      </c>
      <c r="B142" s="233" t="s">
        <v>211</v>
      </c>
      <c r="C142" s="231" t="s">
        <v>212</v>
      </c>
      <c r="D142" s="40">
        <f t="shared" si="3"/>
        <v>0</v>
      </c>
      <c r="E142" s="40"/>
      <c r="F142" s="40"/>
      <c r="G142" s="40">
        <v>0</v>
      </c>
      <c r="H142" s="152"/>
    </row>
    <row r="143" spans="1:8" s="19" customFormat="1" x14ac:dyDescent="0.2">
      <c r="A143" s="98">
        <v>129</v>
      </c>
      <c r="B143" s="243" t="s">
        <v>255</v>
      </c>
      <c r="C143" s="244" t="s">
        <v>256</v>
      </c>
      <c r="D143" s="40">
        <f t="shared" si="3"/>
        <v>0</v>
      </c>
      <c r="E143" s="40"/>
      <c r="F143" s="40"/>
      <c r="G143" s="40">
        <v>0</v>
      </c>
      <c r="H143" s="152"/>
    </row>
    <row r="144" spans="1:8" s="19" customFormat="1" x14ac:dyDescent="0.2">
      <c r="A144" s="98">
        <v>130</v>
      </c>
      <c r="B144" s="245" t="s">
        <v>257</v>
      </c>
      <c r="C144" s="246" t="s">
        <v>258</v>
      </c>
      <c r="D144" s="40">
        <f t="shared" si="3"/>
        <v>0</v>
      </c>
      <c r="E144" s="40"/>
      <c r="F144" s="40"/>
      <c r="G144" s="40">
        <v>0</v>
      </c>
      <c r="H144" s="152"/>
    </row>
    <row r="145" spans="1:8" s="19" customFormat="1" x14ac:dyDescent="0.2">
      <c r="A145" s="98">
        <v>131</v>
      </c>
      <c r="B145" s="247" t="s">
        <v>259</v>
      </c>
      <c r="C145" s="248" t="s">
        <v>449</v>
      </c>
      <c r="D145" s="40">
        <f t="shared" si="3"/>
        <v>0</v>
      </c>
      <c r="E145" s="40"/>
      <c r="F145" s="40"/>
      <c r="G145" s="40">
        <v>0</v>
      </c>
      <c r="H145" s="152"/>
    </row>
    <row r="146" spans="1:8" s="19" customFormat="1" x14ac:dyDescent="0.2">
      <c r="A146" s="98">
        <v>132</v>
      </c>
      <c r="B146" s="98" t="s">
        <v>263</v>
      </c>
      <c r="C146" s="249" t="s">
        <v>264</v>
      </c>
      <c r="D146" s="40">
        <f t="shared" si="3"/>
        <v>26121289</v>
      </c>
      <c r="E146" s="40"/>
      <c r="F146" s="40"/>
      <c r="G146" s="40">
        <v>26121289</v>
      </c>
      <c r="H146" s="152"/>
    </row>
    <row r="147" spans="1:8" s="152" customFormat="1" x14ac:dyDescent="0.2">
      <c r="A147" s="98">
        <v>133</v>
      </c>
      <c r="B147" s="250" t="s">
        <v>315</v>
      </c>
      <c r="C147" s="249" t="s">
        <v>314</v>
      </c>
      <c r="D147" s="40">
        <f t="shared" si="3"/>
        <v>0</v>
      </c>
      <c r="E147" s="40"/>
      <c r="F147" s="40"/>
      <c r="G147" s="251">
        <v>0</v>
      </c>
    </row>
    <row r="148" spans="1:8" s="152" customFormat="1" x14ac:dyDescent="0.2">
      <c r="A148" s="98">
        <v>134</v>
      </c>
      <c r="B148" s="250" t="s">
        <v>324</v>
      </c>
      <c r="C148" s="249" t="s">
        <v>321</v>
      </c>
      <c r="D148" s="40">
        <f t="shared" si="3"/>
        <v>0</v>
      </c>
      <c r="E148" s="40"/>
      <c r="F148" s="40"/>
      <c r="G148" s="251">
        <v>0</v>
      </c>
    </row>
    <row r="149" spans="1:8" s="19" customFormat="1" ht="24" x14ac:dyDescent="0.2">
      <c r="A149" s="98">
        <v>135</v>
      </c>
      <c r="B149" s="250" t="s">
        <v>439</v>
      </c>
      <c r="C149" s="235" t="s">
        <v>389</v>
      </c>
      <c r="D149" s="40">
        <f t="shared" ref="D149" si="4">E149+F149+G149</f>
        <v>0</v>
      </c>
      <c r="E149" s="40"/>
      <c r="F149" s="40"/>
      <c r="G149" s="40">
        <v>0</v>
      </c>
      <c r="H149" s="152"/>
    </row>
    <row r="150" spans="1:8" s="19" customFormat="1" x14ac:dyDescent="0.2">
      <c r="A150" s="98">
        <v>136</v>
      </c>
      <c r="B150" s="250" t="s">
        <v>434</v>
      </c>
      <c r="C150" s="235" t="s">
        <v>435</v>
      </c>
      <c r="D150" s="40"/>
      <c r="E150" s="40"/>
      <c r="F150" s="40"/>
      <c r="G150" s="40">
        <v>0</v>
      </c>
      <c r="H150" s="152"/>
    </row>
    <row r="151" spans="1:8" s="19" customFormat="1" x14ac:dyDescent="0.2">
      <c r="A151" s="98">
        <v>137</v>
      </c>
      <c r="B151" s="250" t="s">
        <v>454</v>
      </c>
      <c r="C151" s="235" t="s">
        <v>455</v>
      </c>
      <c r="D151" s="40"/>
      <c r="E151" s="40"/>
      <c r="F151" s="40"/>
      <c r="G151" s="40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151"/>
  <sheetViews>
    <sheetView zoomScale="110" zoomScaleNormal="110" workbookViewId="0">
      <pane xSplit="4" ySplit="8" topLeftCell="E129" activePane="bottomRight" state="frozen"/>
      <selection pane="topRight" activeCell="E1" sqref="E1"/>
      <selection pane="bottomLeft" activeCell="A9" sqref="A9"/>
      <selection pane="bottomRight" activeCell="O149" sqref="O149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9" width="9.85546875" style="8" bestFit="1" customWidth="1"/>
    <col min="10" max="10" width="9" style="8" bestFit="1" customWidth="1"/>
    <col min="11" max="11" width="9.85546875" style="8" bestFit="1" customWidth="1"/>
    <col min="12" max="12" width="9.7109375" style="8" bestFit="1" customWidth="1"/>
    <col min="13" max="13" width="12.85546875" style="8" customWidth="1"/>
    <col min="14" max="14" width="10" style="8" customWidth="1"/>
    <col min="15" max="16384" width="9.140625" style="8"/>
  </cols>
  <sheetData>
    <row r="2" spans="1:14" ht="15.75" x14ac:dyDescent="0.2">
      <c r="A2" s="303" t="s">
        <v>380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1:14" x14ac:dyDescent="0.2">
      <c r="C3" s="9"/>
      <c r="E3" s="4"/>
      <c r="M3" s="8" t="s">
        <v>281</v>
      </c>
    </row>
    <row r="4" spans="1:14" s="2" customFormat="1" ht="12" customHeight="1" x14ac:dyDescent="0.2">
      <c r="A4" s="282" t="s">
        <v>44</v>
      </c>
      <c r="B4" s="282" t="s">
        <v>56</v>
      </c>
      <c r="C4" s="283" t="s">
        <v>45</v>
      </c>
      <c r="D4" s="418" t="s">
        <v>233</v>
      </c>
      <c r="E4" s="414" t="s">
        <v>55</v>
      </c>
      <c r="F4" s="415"/>
      <c r="G4" s="415"/>
      <c r="H4" s="415"/>
      <c r="I4" s="415"/>
      <c r="J4" s="415"/>
      <c r="K4" s="415"/>
      <c r="L4" s="415"/>
      <c r="M4" s="415"/>
      <c r="N4" s="416"/>
    </row>
    <row r="5" spans="1:14" ht="12" customHeight="1" x14ac:dyDescent="0.2">
      <c r="A5" s="282"/>
      <c r="B5" s="282"/>
      <c r="C5" s="283"/>
      <c r="D5" s="419"/>
      <c r="E5" s="417" t="s">
        <v>296</v>
      </c>
      <c r="F5" s="417" t="s">
        <v>297</v>
      </c>
      <c r="G5" s="417" t="s">
        <v>298</v>
      </c>
      <c r="H5" s="417" t="s">
        <v>299</v>
      </c>
      <c r="I5" s="417" t="s">
        <v>300</v>
      </c>
      <c r="J5" s="417" t="s">
        <v>301</v>
      </c>
      <c r="K5" s="417" t="s">
        <v>390</v>
      </c>
      <c r="L5" s="417" t="s">
        <v>391</v>
      </c>
      <c r="M5" s="417" t="s">
        <v>437</v>
      </c>
      <c r="N5" s="52" t="s">
        <v>446</v>
      </c>
    </row>
    <row r="6" spans="1:14" ht="12" customHeight="1" x14ac:dyDescent="0.2">
      <c r="A6" s="282"/>
      <c r="B6" s="282"/>
      <c r="C6" s="283"/>
      <c r="D6" s="419"/>
      <c r="E6" s="400"/>
      <c r="F6" s="400"/>
      <c r="G6" s="400"/>
      <c r="H6" s="400"/>
      <c r="I6" s="400"/>
      <c r="J6" s="400"/>
      <c r="K6" s="400"/>
      <c r="L6" s="400"/>
      <c r="M6" s="400"/>
      <c r="N6" s="282" t="s">
        <v>447</v>
      </c>
    </row>
    <row r="7" spans="1:14" x14ac:dyDescent="0.2">
      <c r="A7" s="282"/>
      <c r="B7" s="282"/>
      <c r="C7" s="283"/>
      <c r="D7" s="420"/>
      <c r="E7" s="400"/>
      <c r="F7" s="400"/>
      <c r="G7" s="400"/>
      <c r="H7" s="400"/>
      <c r="I7" s="400"/>
      <c r="J7" s="400"/>
      <c r="K7" s="400"/>
      <c r="L7" s="400"/>
      <c r="M7" s="400"/>
      <c r="N7" s="282"/>
    </row>
    <row r="8" spans="1:14" s="2" customFormat="1" x14ac:dyDescent="0.2">
      <c r="A8" s="277" t="s">
        <v>228</v>
      </c>
      <c r="B8" s="277"/>
      <c r="C8" s="277"/>
      <c r="D8" s="64">
        <f>D10+D9+D11</f>
        <v>3873734408</v>
      </c>
      <c r="E8" s="64">
        <f t="shared" ref="E8:N8" si="0">E10+E9+E11</f>
        <v>850815262</v>
      </c>
      <c r="F8" s="64">
        <f t="shared" si="0"/>
        <v>443358053</v>
      </c>
      <c r="G8" s="64">
        <f t="shared" si="0"/>
        <v>364266000</v>
      </c>
      <c r="H8" s="64">
        <f t="shared" si="0"/>
        <v>193003383</v>
      </c>
      <c r="I8" s="64">
        <f t="shared" si="0"/>
        <v>294233695</v>
      </c>
      <c r="J8" s="64">
        <f t="shared" si="0"/>
        <v>71499166</v>
      </c>
      <c r="K8" s="64">
        <f t="shared" si="0"/>
        <v>292142190</v>
      </c>
      <c r="L8" s="64">
        <f t="shared" si="0"/>
        <v>75430692</v>
      </c>
      <c r="M8" s="64">
        <f t="shared" si="0"/>
        <v>1288985967</v>
      </c>
      <c r="N8" s="64">
        <f t="shared" si="0"/>
        <v>41806875</v>
      </c>
    </row>
    <row r="9" spans="1:14" s="3" customFormat="1" ht="24" x14ac:dyDescent="0.2">
      <c r="A9" s="5"/>
      <c r="B9" s="5"/>
      <c r="C9" s="11" t="s">
        <v>54</v>
      </c>
      <c r="D9" s="44">
        <f>SUM(E9:M9)</f>
        <v>10195510</v>
      </c>
      <c r="E9" s="44">
        <v>4739182</v>
      </c>
      <c r="F9" s="44">
        <f>5478053-21725</f>
        <v>5456328</v>
      </c>
      <c r="G9" s="44"/>
      <c r="H9" s="44"/>
      <c r="I9" s="44"/>
      <c r="J9" s="44"/>
      <c r="K9" s="133"/>
      <c r="L9" s="133"/>
      <c r="M9" s="133"/>
      <c r="N9" s="154"/>
    </row>
    <row r="10" spans="1:14" s="3" customFormat="1" ht="15.75" customHeight="1" x14ac:dyDescent="0.2">
      <c r="A10" s="5"/>
      <c r="B10" s="5"/>
      <c r="C10" s="37" t="s">
        <v>466</v>
      </c>
      <c r="D10" s="44">
        <f>SUM(E10:M10)</f>
        <v>6147277</v>
      </c>
      <c r="E10" s="44">
        <v>401042</v>
      </c>
      <c r="F10" s="44">
        <v>0</v>
      </c>
      <c r="G10" s="44">
        <v>101706</v>
      </c>
      <c r="H10" s="44">
        <v>649341</v>
      </c>
      <c r="I10" s="44">
        <v>3223478</v>
      </c>
      <c r="J10" s="44">
        <v>0</v>
      </c>
      <c r="K10" s="133">
        <v>23</v>
      </c>
      <c r="L10" s="133">
        <v>90</v>
      </c>
      <c r="M10" s="133">
        <v>1771597</v>
      </c>
      <c r="N10" s="133">
        <v>90793</v>
      </c>
    </row>
    <row r="11" spans="1:14" s="2" customFormat="1" x14ac:dyDescent="0.2">
      <c r="A11" s="277" t="s">
        <v>227</v>
      </c>
      <c r="B11" s="277"/>
      <c r="C11" s="277"/>
      <c r="D11" s="30">
        <f>SUM(D12:D149)-D92</f>
        <v>3857391621</v>
      </c>
      <c r="E11" s="64">
        <f t="shared" ref="E11:N11" si="1">SUM(E12:E148)-E92</f>
        <v>845675038</v>
      </c>
      <c r="F11" s="64">
        <f t="shared" si="1"/>
        <v>437901725</v>
      </c>
      <c r="G11" s="64">
        <f t="shared" si="1"/>
        <v>364164294</v>
      </c>
      <c r="H11" s="64">
        <f t="shared" si="1"/>
        <v>192354042</v>
      </c>
      <c r="I11" s="64">
        <f t="shared" si="1"/>
        <v>291010217</v>
      </c>
      <c r="J11" s="64">
        <f t="shared" si="1"/>
        <v>71499166</v>
      </c>
      <c r="K11" s="64">
        <f t="shared" si="1"/>
        <v>292142167</v>
      </c>
      <c r="L11" s="64">
        <f t="shared" si="1"/>
        <v>75430602</v>
      </c>
      <c r="M11" s="153">
        <f t="shared" si="1"/>
        <v>1287214370</v>
      </c>
      <c r="N11" s="153">
        <f t="shared" si="1"/>
        <v>41716082</v>
      </c>
    </row>
    <row r="12" spans="1:14" s="1" customFormat="1" x14ac:dyDescent="0.2">
      <c r="A12" s="20">
        <v>1</v>
      </c>
      <c r="B12" s="12" t="s">
        <v>57</v>
      </c>
      <c r="C12" s="10" t="s">
        <v>42</v>
      </c>
      <c r="D12" s="44">
        <f>SUM(E12:M12)</f>
        <v>8699523</v>
      </c>
      <c r="E12" s="133">
        <v>0</v>
      </c>
      <c r="F12" s="133">
        <v>0</v>
      </c>
      <c r="G12" s="133">
        <v>1520192</v>
      </c>
      <c r="H12" s="133">
        <v>512250</v>
      </c>
      <c r="I12" s="133">
        <v>0</v>
      </c>
      <c r="J12" s="133">
        <v>0</v>
      </c>
      <c r="K12" s="133">
        <v>0</v>
      </c>
      <c r="L12" s="133">
        <v>0</v>
      </c>
      <c r="M12" s="133">
        <v>6667081</v>
      </c>
      <c r="N12" s="133">
        <v>12809</v>
      </c>
    </row>
    <row r="13" spans="1:14" s="1" customFormat="1" x14ac:dyDescent="0.2">
      <c r="A13" s="20">
        <v>2</v>
      </c>
      <c r="B13" s="13" t="s">
        <v>58</v>
      </c>
      <c r="C13" s="10" t="s">
        <v>213</v>
      </c>
      <c r="D13" s="44">
        <f t="shared" ref="D13:D75" si="2">SUM(E13:M13)</f>
        <v>8860214</v>
      </c>
      <c r="E13" s="133">
        <v>0</v>
      </c>
      <c r="F13" s="133">
        <v>0</v>
      </c>
      <c r="G13" s="133">
        <v>1550977</v>
      </c>
      <c r="H13" s="133">
        <v>682712</v>
      </c>
      <c r="I13" s="133">
        <v>0</v>
      </c>
      <c r="J13" s="133">
        <v>0</v>
      </c>
      <c r="K13" s="133">
        <v>0</v>
      </c>
      <c r="L13" s="133">
        <v>0</v>
      </c>
      <c r="M13" s="133">
        <v>6626525</v>
      </c>
      <c r="N13" s="133">
        <v>501561</v>
      </c>
    </row>
    <row r="14" spans="1:14" s="19" customFormat="1" x14ac:dyDescent="0.2">
      <c r="A14" s="20">
        <v>3</v>
      </c>
      <c r="B14" s="21" t="s">
        <v>59</v>
      </c>
      <c r="C14" s="10" t="s">
        <v>5</v>
      </c>
      <c r="D14" s="44">
        <f t="shared" si="2"/>
        <v>49271296</v>
      </c>
      <c r="E14" s="133">
        <v>16055449</v>
      </c>
      <c r="F14" s="133">
        <v>0</v>
      </c>
      <c r="G14" s="133">
        <v>5188223</v>
      </c>
      <c r="H14" s="133">
        <v>2219946</v>
      </c>
      <c r="I14" s="133">
        <v>4611964</v>
      </c>
      <c r="J14" s="133">
        <v>0</v>
      </c>
      <c r="K14" s="133">
        <v>0</v>
      </c>
      <c r="L14" s="133">
        <v>0</v>
      </c>
      <c r="M14" s="133">
        <v>21195714</v>
      </c>
      <c r="N14" s="133">
        <v>1006512</v>
      </c>
    </row>
    <row r="15" spans="1:14" s="1" customFormat="1" x14ac:dyDescent="0.2">
      <c r="A15" s="20">
        <v>4</v>
      </c>
      <c r="B15" s="12" t="s">
        <v>60</v>
      </c>
      <c r="C15" s="10" t="s">
        <v>214</v>
      </c>
      <c r="D15" s="44">
        <f t="shared" si="2"/>
        <v>9380411</v>
      </c>
      <c r="E15" s="133">
        <v>0</v>
      </c>
      <c r="F15" s="133">
        <v>0</v>
      </c>
      <c r="G15" s="133">
        <v>1101313</v>
      </c>
      <c r="H15" s="133">
        <v>575335</v>
      </c>
      <c r="I15" s="133">
        <v>0</v>
      </c>
      <c r="J15" s="133">
        <v>0</v>
      </c>
      <c r="K15" s="133">
        <v>0</v>
      </c>
      <c r="L15" s="133">
        <v>0</v>
      </c>
      <c r="M15" s="133">
        <v>7703763</v>
      </c>
      <c r="N15" s="133">
        <v>14944</v>
      </c>
    </row>
    <row r="16" spans="1:14" s="1" customFormat="1" x14ac:dyDescent="0.2">
      <c r="A16" s="20">
        <v>5</v>
      </c>
      <c r="B16" s="12" t="s">
        <v>61</v>
      </c>
      <c r="C16" s="10" t="s">
        <v>8</v>
      </c>
      <c r="D16" s="44">
        <f t="shared" si="2"/>
        <v>9604877</v>
      </c>
      <c r="E16" s="133">
        <v>0</v>
      </c>
      <c r="F16" s="133">
        <v>0</v>
      </c>
      <c r="G16" s="133">
        <v>1825637</v>
      </c>
      <c r="H16" s="133">
        <v>741425</v>
      </c>
      <c r="I16" s="133">
        <v>0</v>
      </c>
      <c r="J16" s="133">
        <v>0</v>
      </c>
      <c r="K16" s="133">
        <v>0</v>
      </c>
      <c r="L16" s="133">
        <v>0</v>
      </c>
      <c r="M16" s="133">
        <v>7037815</v>
      </c>
      <c r="N16" s="133">
        <v>10674</v>
      </c>
    </row>
    <row r="17" spans="1:14" s="19" customFormat="1" x14ac:dyDescent="0.2">
      <c r="A17" s="20">
        <v>6</v>
      </c>
      <c r="B17" s="21" t="s">
        <v>62</v>
      </c>
      <c r="C17" s="10" t="s">
        <v>63</v>
      </c>
      <c r="D17" s="44">
        <f t="shared" si="2"/>
        <v>96425244</v>
      </c>
      <c r="E17" s="133">
        <v>24528252</v>
      </c>
      <c r="F17" s="133">
        <v>13179317</v>
      </c>
      <c r="G17" s="133">
        <v>5553411</v>
      </c>
      <c r="H17" s="133">
        <v>6523285</v>
      </c>
      <c r="I17" s="133">
        <v>9308333</v>
      </c>
      <c r="J17" s="133">
        <v>0</v>
      </c>
      <c r="K17" s="133">
        <v>0</v>
      </c>
      <c r="L17" s="133">
        <v>0</v>
      </c>
      <c r="M17" s="133">
        <v>37332646</v>
      </c>
      <c r="N17" s="133">
        <v>2231142</v>
      </c>
    </row>
    <row r="18" spans="1:14" s="1" customFormat="1" x14ac:dyDescent="0.2">
      <c r="A18" s="20">
        <v>7</v>
      </c>
      <c r="B18" s="12" t="s">
        <v>64</v>
      </c>
      <c r="C18" s="10" t="s">
        <v>215</v>
      </c>
      <c r="D18" s="44">
        <f t="shared" si="2"/>
        <v>28467746</v>
      </c>
      <c r="E18" s="133">
        <v>9376113</v>
      </c>
      <c r="F18" s="133">
        <v>0</v>
      </c>
      <c r="G18" s="133">
        <v>2883906</v>
      </c>
      <c r="H18" s="133">
        <v>2238539</v>
      </c>
      <c r="I18" s="133">
        <v>0</v>
      </c>
      <c r="J18" s="133">
        <v>0</v>
      </c>
      <c r="K18" s="133">
        <v>0</v>
      </c>
      <c r="L18" s="133">
        <v>0</v>
      </c>
      <c r="M18" s="133">
        <v>13969188</v>
      </c>
      <c r="N18" s="133">
        <v>801257</v>
      </c>
    </row>
    <row r="19" spans="1:14" s="1" customFormat="1" x14ac:dyDescent="0.2">
      <c r="A19" s="20">
        <v>8</v>
      </c>
      <c r="B19" s="21" t="s">
        <v>65</v>
      </c>
      <c r="C19" s="10" t="s">
        <v>17</v>
      </c>
      <c r="D19" s="44">
        <f t="shared" si="2"/>
        <v>8514788</v>
      </c>
      <c r="E19" s="133">
        <v>0</v>
      </c>
      <c r="F19" s="133">
        <v>0</v>
      </c>
      <c r="G19" s="133">
        <v>963019</v>
      </c>
      <c r="H19" s="133">
        <v>696910</v>
      </c>
      <c r="I19" s="133">
        <v>0</v>
      </c>
      <c r="J19" s="133">
        <v>0</v>
      </c>
      <c r="K19" s="133">
        <v>0</v>
      </c>
      <c r="L19" s="133">
        <v>0</v>
      </c>
      <c r="M19" s="133">
        <v>6854859</v>
      </c>
      <c r="N19" s="133">
        <v>10674</v>
      </c>
    </row>
    <row r="20" spans="1:14" s="1" customFormat="1" x14ac:dyDescent="0.2">
      <c r="A20" s="20">
        <v>9</v>
      </c>
      <c r="B20" s="21" t="s">
        <v>66</v>
      </c>
      <c r="C20" s="10" t="s">
        <v>6</v>
      </c>
      <c r="D20" s="44">
        <f t="shared" si="2"/>
        <v>10686414</v>
      </c>
      <c r="E20" s="133">
        <v>0</v>
      </c>
      <c r="F20" s="133">
        <v>0</v>
      </c>
      <c r="G20" s="133">
        <v>1513236</v>
      </c>
      <c r="H20" s="133">
        <v>683841</v>
      </c>
      <c r="I20" s="133">
        <v>0</v>
      </c>
      <c r="J20" s="133">
        <v>0</v>
      </c>
      <c r="K20" s="133">
        <v>0</v>
      </c>
      <c r="L20" s="133">
        <v>0</v>
      </c>
      <c r="M20" s="133">
        <v>8489337</v>
      </c>
      <c r="N20" s="133">
        <v>14944</v>
      </c>
    </row>
    <row r="21" spans="1:14" s="1" customFormat="1" x14ac:dyDescent="0.2">
      <c r="A21" s="20">
        <v>10</v>
      </c>
      <c r="B21" s="21" t="s">
        <v>67</v>
      </c>
      <c r="C21" s="10" t="s">
        <v>18</v>
      </c>
      <c r="D21" s="44">
        <f t="shared" si="2"/>
        <v>12469700</v>
      </c>
      <c r="E21" s="133">
        <v>0</v>
      </c>
      <c r="F21" s="133">
        <v>0</v>
      </c>
      <c r="G21" s="133">
        <v>2187166</v>
      </c>
      <c r="H21" s="133">
        <v>662110</v>
      </c>
      <c r="I21" s="133">
        <v>0</v>
      </c>
      <c r="J21" s="133">
        <v>0</v>
      </c>
      <c r="K21" s="133">
        <v>0</v>
      </c>
      <c r="L21" s="133">
        <v>0</v>
      </c>
      <c r="M21" s="133">
        <v>9620424</v>
      </c>
      <c r="N21" s="133">
        <v>19213</v>
      </c>
    </row>
    <row r="22" spans="1:14" s="1" customFormat="1" x14ac:dyDescent="0.2">
      <c r="A22" s="20">
        <v>11</v>
      </c>
      <c r="B22" s="21" t="s">
        <v>68</v>
      </c>
      <c r="C22" s="10" t="s">
        <v>7</v>
      </c>
      <c r="D22" s="44">
        <f t="shared" si="2"/>
        <v>9581704</v>
      </c>
      <c r="E22" s="133">
        <v>0</v>
      </c>
      <c r="F22" s="133">
        <v>0</v>
      </c>
      <c r="G22" s="133">
        <v>1737923</v>
      </c>
      <c r="H22" s="133">
        <v>683841</v>
      </c>
      <c r="I22" s="133">
        <v>0</v>
      </c>
      <c r="J22" s="133">
        <v>0</v>
      </c>
      <c r="K22" s="133">
        <v>0</v>
      </c>
      <c r="L22" s="133">
        <v>0</v>
      </c>
      <c r="M22" s="133">
        <v>7159940</v>
      </c>
      <c r="N22" s="133">
        <v>6404</v>
      </c>
    </row>
    <row r="23" spans="1:14" s="1" customFormat="1" x14ac:dyDescent="0.2">
      <c r="A23" s="20">
        <v>12</v>
      </c>
      <c r="B23" s="21" t="s">
        <v>69</v>
      </c>
      <c r="C23" s="10" t="s">
        <v>19</v>
      </c>
      <c r="D23" s="44">
        <f t="shared" si="2"/>
        <v>21784015</v>
      </c>
      <c r="E23" s="133">
        <v>4425396</v>
      </c>
      <c r="F23" s="133">
        <v>0</v>
      </c>
      <c r="G23" s="133">
        <v>569134</v>
      </c>
      <c r="H23" s="133">
        <v>1768315</v>
      </c>
      <c r="I23" s="133">
        <v>0</v>
      </c>
      <c r="J23" s="133">
        <v>0</v>
      </c>
      <c r="K23" s="133">
        <v>0</v>
      </c>
      <c r="L23" s="133">
        <v>0</v>
      </c>
      <c r="M23" s="133">
        <v>15021170</v>
      </c>
      <c r="N23" s="133">
        <v>961170</v>
      </c>
    </row>
    <row r="24" spans="1:14" s="1" customFormat="1" x14ac:dyDescent="0.2">
      <c r="A24" s="20">
        <v>13</v>
      </c>
      <c r="B24" s="21" t="s">
        <v>234</v>
      </c>
      <c r="C24" s="10" t="s">
        <v>235</v>
      </c>
      <c r="D24" s="44">
        <f t="shared" si="2"/>
        <v>8012732</v>
      </c>
      <c r="E24" s="133">
        <v>0</v>
      </c>
      <c r="F24" s="133">
        <v>0</v>
      </c>
      <c r="G24" s="133">
        <v>8012732</v>
      </c>
      <c r="H24" s="133">
        <v>0</v>
      </c>
      <c r="I24" s="133">
        <v>0</v>
      </c>
      <c r="J24" s="133">
        <v>0</v>
      </c>
      <c r="K24" s="133">
        <v>0</v>
      </c>
      <c r="L24" s="133">
        <v>0</v>
      </c>
      <c r="M24" s="133">
        <v>0</v>
      </c>
      <c r="N24" s="133">
        <v>0</v>
      </c>
    </row>
    <row r="25" spans="1:14" s="1" customFormat="1" x14ac:dyDescent="0.2">
      <c r="A25" s="20">
        <v>14</v>
      </c>
      <c r="B25" s="21" t="s">
        <v>70</v>
      </c>
      <c r="C25" s="10" t="s">
        <v>22</v>
      </c>
      <c r="D25" s="44">
        <f t="shared" si="2"/>
        <v>9864625</v>
      </c>
      <c r="E25" s="133">
        <v>0</v>
      </c>
      <c r="F25" s="133">
        <v>0</v>
      </c>
      <c r="G25" s="133">
        <v>820576</v>
      </c>
      <c r="H25" s="133">
        <v>967294</v>
      </c>
      <c r="I25" s="133">
        <v>0</v>
      </c>
      <c r="J25" s="133">
        <v>0</v>
      </c>
      <c r="K25" s="133">
        <v>0</v>
      </c>
      <c r="L25" s="133">
        <v>0</v>
      </c>
      <c r="M25" s="133">
        <v>8076755</v>
      </c>
      <c r="N25" s="133">
        <v>381916</v>
      </c>
    </row>
    <row r="26" spans="1:14" s="1" customFormat="1" x14ac:dyDescent="0.2">
      <c r="A26" s="20">
        <v>15</v>
      </c>
      <c r="B26" s="21" t="s">
        <v>71</v>
      </c>
      <c r="C26" s="10" t="s">
        <v>10</v>
      </c>
      <c r="D26" s="44">
        <f t="shared" si="2"/>
        <v>15927860</v>
      </c>
      <c r="E26" s="133">
        <v>2659815</v>
      </c>
      <c r="F26" s="133">
        <v>0</v>
      </c>
      <c r="G26" s="133">
        <v>2302672</v>
      </c>
      <c r="H26" s="133">
        <v>1211777</v>
      </c>
      <c r="I26" s="133">
        <v>0</v>
      </c>
      <c r="J26" s="133">
        <v>0</v>
      </c>
      <c r="K26" s="133">
        <v>0</v>
      </c>
      <c r="L26" s="133">
        <v>0</v>
      </c>
      <c r="M26" s="133">
        <v>9753596</v>
      </c>
      <c r="N26" s="133">
        <v>40561</v>
      </c>
    </row>
    <row r="27" spans="1:14" s="1" customFormat="1" x14ac:dyDescent="0.2">
      <c r="A27" s="20">
        <v>16</v>
      </c>
      <c r="B27" s="21" t="s">
        <v>72</v>
      </c>
      <c r="C27" s="10" t="s">
        <v>348</v>
      </c>
      <c r="D27" s="44">
        <f t="shared" si="2"/>
        <v>23918801</v>
      </c>
      <c r="E27" s="133">
        <v>6387013</v>
      </c>
      <c r="F27" s="133">
        <v>0</v>
      </c>
      <c r="G27" s="133">
        <v>4361290</v>
      </c>
      <c r="H27" s="133">
        <v>1880214</v>
      </c>
      <c r="I27" s="133">
        <v>0</v>
      </c>
      <c r="J27" s="133">
        <v>0</v>
      </c>
      <c r="K27" s="133">
        <v>0</v>
      </c>
      <c r="L27" s="133">
        <v>0</v>
      </c>
      <c r="M27" s="133">
        <v>11290284</v>
      </c>
      <c r="N27" s="133">
        <v>38427</v>
      </c>
    </row>
    <row r="28" spans="1:14" s="19" customFormat="1" x14ac:dyDescent="0.2">
      <c r="A28" s="20">
        <v>17</v>
      </c>
      <c r="B28" s="21" t="s">
        <v>73</v>
      </c>
      <c r="C28" s="10" t="s">
        <v>9</v>
      </c>
      <c r="D28" s="44">
        <f t="shared" si="2"/>
        <v>74147893</v>
      </c>
      <c r="E28" s="133">
        <v>16171285</v>
      </c>
      <c r="F28" s="133">
        <v>9280691</v>
      </c>
      <c r="G28" s="133">
        <v>10017640</v>
      </c>
      <c r="H28" s="133">
        <v>4491655</v>
      </c>
      <c r="I28" s="133">
        <v>4686871</v>
      </c>
      <c r="J28" s="133">
        <v>0</v>
      </c>
      <c r="K28" s="133">
        <v>0</v>
      </c>
      <c r="L28" s="133">
        <v>0</v>
      </c>
      <c r="M28" s="133">
        <v>29499751</v>
      </c>
      <c r="N28" s="133">
        <v>1058757</v>
      </c>
    </row>
    <row r="29" spans="1:14" s="1" customFormat="1" x14ac:dyDescent="0.2">
      <c r="A29" s="20">
        <v>18</v>
      </c>
      <c r="B29" s="12" t="s">
        <v>74</v>
      </c>
      <c r="C29" s="10" t="s">
        <v>11</v>
      </c>
      <c r="D29" s="44">
        <f t="shared" si="2"/>
        <v>5753766</v>
      </c>
      <c r="E29" s="133">
        <v>0</v>
      </c>
      <c r="F29" s="133">
        <v>0</v>
      </c>
      <c r="G29" s="133">
        <v>486462</v>
      </c>
      <c r="H29" s="133">
        <v>445380</v>
      </c>
      <c r="I29" s="133">
        <v>0</v>
      </c>
      <c r="J29" s="133">
        <v>0</v>
      </c>
      <c r="K29" s="133">
        <v>0</v>
      </c>
      <c r="L29" s="133">
        <v>0</v>
      </c>
      <c r="M29" s="133">
        <v>4821924</v>
      </c>
      <c r="N29" s="133">
        <v>6405</v>
      </c>
    </row>
    <row r="30" spans="1:14" s="1" customFormat="1" x14ac:dyDescent="0.2">
      <c r="A30" s="20">
        <v>19</v>
      </c>
      <c r="B30" s="12" t="s">
        <v>75</v>
      </c>
      <c r="C30" s="10" t="s">
        <v>216</v>
      </c>
      <c r="D30" s="44">
        <f t="shared" si="2"/>
        <v>4085274</v>
      </c>
      <c r="E30" s="133">
        <v>0</v>
      </c>
      <c r="F30" s="133">
        <v>0</v>
      </c>
      <c r="G30" s="133">
        <v>0</v>
      </c>
      <c r="H30" s="133">
        <v>532675</v>
      </c>
      <c r="I30" s="133">
        <v>0</v>
      </c>
      <c r="J30" s="133">
        <v>0</v>
      </c>
      <c r="K30" s="133">
        <v>0</v>
      </c>
      <c r="L30" s="133">
        <v>0</v>
      </c>
      <c r="M30" s="133">
        <v>3552599</v>
      </c>
      <c r="N30" s="133">
        <v>8539</v>
      </c>
    </row>
    <row r="31" spans="1:14" x14ac:dyDescent="0.2">
      <c r="A31" s="20">
        <v>20</v>
      </c>
      <c r="B31" s="12" t="s">
        <v>76</v>
      </c>
      <c r="C31" s="10" t="s">
        <v>349</v>
      </c>
      <c r="D31" s="44">
        <f t="shared" si="2"/>
        <v>32741130</v>
      </c>
      <c r="E31" s="133">
        <v>4299037</v>
      </c>
      <c r="F31" s="133">
        <v>0</v>
      </c>
      <c r="G31" s="133">
        <v>6065111</v>
      </c>
      <c r="H31" s="133">
        <v>2901841</v>
      </c>
      <c r="I31" s="133">
        <v>0</v>
      </c>
      <c r="J31" s="133">
        <v>0</v>
      </c>
      <c r="K31" s="133">
        <v>0</v>
      </c>
      <c r="L31" s="133">
        <v>0</v>
      </c>
      <c r="M31" s="133">
        <v>19475141</v>
      </c>
      <c r="N31" s="133">
        <v>1144428</v>
      </c>
    </row>
    <row r="32" spans="1:14" s="19" customFormat="1" x14ac:dyDescent="0.2">
      <c r="A32" s="20">
        <v>21</v>
      </c>
      <c r="B32" s="12" t="s">
        <v>77</v>
      </c>
      <c r="C32" s="10" t="s">
        <v>38</v>
      </c>
      <c r="D32" s="44">
        <f t="shared" si="2"/>
        <v>42999924</v>
      </c>
      <c r="E32" s="133">
        <v>9633457</v>
      </c>
      <c r="F32" s="133">
        <v>8791299</v>
      </c>
      <c r="G32" s="133">
        <v>7887510</v>
      </c>
      <c r="H32" s="133">
        <v>2308784</v>
      </c>
      <c r="I32" s="133">
        <v>0</v>
      </c>
      <c r="J32" s="133">
        <v>0</v>
      </c>
      <c r="K32" s="133">
        <v>0</v>
      </c>
      <c r="L32" s="133">
        <v>0</v>
      </c>
      <c r="M32" s="133">
        <v>14378874</v>
      </c>
      <c r="N32" s="133">
        <v>932767</v>
      </c>
    </row>
    <row r="33" spans="1:14" s="19" customFormat="1" x14ac:dyDescent="0.2">
      <c r="A33" s="20">
        <v>22</v>
      </c>
      <c r="B33" s="21" t="s">
        <v>78</v>
      </c>
      <c r="C33" s="10" t="s">
        <v>79</v>
      </c>
      <c r="D33" s="44">
        <f t="shared" si="2"/>
        <v>6814648</v>
      </c>
      <c r="E33" s="133">
        <v>0</v>
      </c>
      <c r="F33" s="133">
        <v>0</v>
      </c>
      <c r="G33" s="133">
        <v>1057158</v>
      </c>
      <c r="H33" s="133">
        <v>462686</v>
      </c>
      <c r="I33" s="133">
        <v>0</v>
      </c>
      <c r="J33" s="133">
        <v>0</v>
      </c>
      <c r="K33" s="133">
        <v>0</v>
      </c>
      <c r="L33" s="133">
        <v>0</v>
      </c>
      <c r="M33" s="133">
        <v>5294804</v>
      </c>
      <c r="N33" s="133">
        <v>27250</v>
      </c>
    </row>
    <row r="34" spans="1:14" s="1" customFormat="1" x14ac:dyDescent="0.2">
      <c r="A34" s="20">
        <v>23</v>
      </c>
      <c r="B34" s="21" t="s">
        <v>80</v>
      </c>
      <c r="C34" s="10" t="s">
        <v>81</v>
      </c>
      <c r="D34" s="44">
        <f t="shared" si="2"/>
        <v>8585678</v>
      </c>
      <c r="E34" s="133">
        <v>0</v>
      </c>
      <c r="F34" s="133">
        <v>8585678</v>
      </c>
      <c r="G34" s="133">
        <v>0</v>
      </c>
      <c r="H34" s="133">
        <v>0</v>
      </c>
      <c r="I34" s="133">
        <v>0</v>
      </c>
      <c r="J34" s="133">
        <v>0</v>
      </c>
      <c r="K34" s="133">
        <v>0</v>
      </c>
      <c r="L34" s="133">
        <v>0</v>
      </c>
      <c r="M34" s="133">
        <v>0</v>
      </c>
      <c r="N34" s="133">
        <v>0</v>
      </c>
    </row>
    <row r="35" spans="1:14" s="1" customFormat="1" ht="24" x14ac:dyDescent="0.2">
      <c r="A35" s="20">
        <v>24</v>
      </c>
      <c r="B35" s="21" t="s">
        <v>82</v>
      </c>
      <c r="C35" s="10" t="s">
        <v>83</v>
      </c>
      <c r="D35" s="44">
        <f t="shared" si="2"/>
        <v>0</v>
      </c>
      <c r="E35" s="133">
        <v>0</v>
      </c>
      <c r="F35" s="133">
        <v>0</v>
      </c>
      <c r="G35" s="133">
        <v>0</v>
      </c>
      <c r="H35" s="133">
        <v>0</v>
      </c>
      <c r="I35" s="133">
        <v>0</v>
      </c>
      <c r="J35" s="133">
        <v>0</v>
      </c>
      <c r="K35" s="133">
        <v>0</v>
      </c>
      <c r="L35" s="133">
        <v>0</v>
      </c>
      <c r="M35" s="133">
        <v>0</v>
      </c>
      <c r="N35" s="133">
        <v>0</v>
      </c>
    </row>
    <row r="36" spans="1:14" s="1" customFormat="1" x14ac:dyDescent="0.2">
      <c r="A36" s="20">
        <v>25</v>
      </c>
      <c r="B36" s="12" t="s">
        <v>84</v>
      </c>
      <c r="C36" s="10" t="s">
        <v>85</v>
      </c>
      <c r="D36" s="44">
        <f t="shared" si="2"/>
        <v>220476199</v>
      </c>
      <c r="E36" s="133">
        <v>38133362</v>
      </c>
      <c r="F36" s="133">
        <v>17103134</v>
      </c>
      <c r="G36" s="133">
        <v>24242843</v>
      </c>
      <c r="H36" s="133">
        <v>13106925</v>
      </c>
      <c r="I36" s="133">
        <v>20948162</v>
      </c>
      <c r="J36" s="133">
        <v>0</v>
      </c>
      <c r="K36" s="133">
        <v>0</v>
      </c>
      <c r="L36" s="133">
        <v>0</v>
      </c>
      <c r="M36" s="133">
        <v>106941773</v>
      </c>
      <c r="N36" s="133">
        <v>2846956</v>
      </c>
    </row>
    <row r="37" spans="1:14" s="1" customFormat="1" x14ac:dyDescent="0.2">
      <c r="A37" s="20">
        <v>26</v>
      </c>
      <c r="B37" s="21" t="s">
        <v>86</v>
      </c>
      <c r="C37" s="10" t="s">
        <v>87</v>
      </c>
      <c r="D37" s="44">
        <f t="shared" si="2"/>
        <v>6421232</v>
      </c>
      <c r="E37" s="133">
        <v>0</v>
      </c>
      <c r="F37" s="133">
        <v>0</v>
      </c>
      <c r="G37" s="133">
        <v>4463580</v>
      </c>
      <c r="H37" s="133">
        <v>345706</v>
      </c>
      <c r="I37" s="133">
        <v>0</v>
      </c>
      <c r="J37" s="133">
        <v>0</v>
      </c>
      <c r="K37" s="133">
        <v>0</v>
      </c>
      <c r="L37" s="133">
        <v>0</v>
      </c>
      <c r="M37" s="133">
        <v>1611946</v>
      </c>
      <c r="N37" s="133">
        <v>196403</v>
      </c>
    </row>
    <row r="38" spans="1:14" s="1" customFormat="1" x14ac:dyDescent="0.2">
      <c r="A38" s="20">
        <v>27</v>
      </c>
      <c r="B38" s="13" t="s">
        <v>88</v>
      </c>
      <c r="C38" s="10" t="s">
        <v>89</v>
      </c>
      <c r="D38" s="44">
        <f t="shared" si="2"/>
        <v>0</v>
      </c>
      <c r="E38" s="133">
        <v>0</v>
      </c>
      <c r="F38" s="133">
        <v>0</v>
      </c>
      <c r="G38" s="133">
        <v>0</v>
      </c>
      <c r="H38" s="133">
        <v>0</v>
      </c>
      <c r="I38" s="133">
        <v>0</v>
      </c>
      <c r="J38" s="133">
        <v>0</v>
      </c>
      <c r="K38" s="133">
        <v>0</v>
      </c>
      <c r="L38" s="133">
        <v>0</v>
      </c>
      <c r="M38" s="133">
        <v>0</v>
      </c>
      <c r="N38" s="133">
        <v>0</v>
      </c>
    </row>
    <row r="39" spans="1:14" s="19" customFormat="1" x14ac:dyDescent="0.2">
      <c r="A39" s="20">
        <v>28</v>
      </c>
      <c r="B39" s="13" t="s">
        <v>90</v>
      </c>
      <c r="C39" s="10" t="s">
        <v>39</v>
      </c>
      <c r="D39" s="44">
        <f t="shared" si="2"/>
        <v>56171457</v>
      </c>
      <c r="E39" s="133">
        <v>19497264</v>
      </c>
      <c r="F39" s="133">
        <v>0</v>
      </c>
      <c r="G39" s="133">
        <v>7136627</v>
      </c>
      <c r="H39" s="133">
        <v>3707910</v>
      </c>
      <c r="I39" s="133">
        <v>5526687</v>
      </c>
      <c r="J39" s="133">
        <v>0</v>
      </c>
      <c r="K39" s="133">
        <v>0</v>
      </c>
      <c r="L39" s="133">
        <v>0</v>
      </c>
      <c r="M39" s="133">
        <v>20302969</v>
      </c>
      <c r="N39" s="133">
        <v>730816</v>
      </c>
    </row>
    <row r="40" spans="1:14" x14ac:dyDescent="0.2">
      <c r="A40" s="20">
        <v>29</v>
      </c>
      <c r="B40" s="12" t="s">
        <v>91</v>
      </c>
      <c r="C40" s="10" t="s">
        <v>37</v>
      </c>
      <c r="D40" s="44">
        <f t="shared" si="2"/>
        <v>69537986</v>
      </c>
      <c r="E40" s="133">
        <v>11771916</v>
      </c>
      <c r="F40" s="133">
        <v>0</v>
      </c>
      <c r="G40" s="133">
        <v>11590348</v>
      </c>
      <c r="H40" s="133">
        <v>6192849</v>
      </c>
      <c r="I40" s="133">
        <v>5601764</v>
      </c>
      <c r="J40" s="133">
        <v>0</v>
      </c>
      <c r="K40" s="133">
        <v>0</v>
      </c>
      <c r="L40" s="133">
        <v>0</v>
      </c>
      <c r="M40" s="133">
        <v>34381109</v>
      </c>
      <c r="N40" s="133">
        <v>1405800</v>
      </c>
    </row>
    <row r="41" spans="1:14" s="1" customFormat="1" x14ac:dyDescent="0.2">
      <c r="A41" s="20">
        <v>30</v>
      </c>
      <c r="B41" s="13" t="s">
        <v>92</v>
      </c>
      <c r="C41" s="10" t="s">
        <v>16</v>
      </c>
      <c r="D41" s="44">
        <f t="shared" si="2"/>
        <v>10536695</v>
      </c>
      <c r="E41" s="133">
        <v>0</v>
      </c>
      <c r="F41" s="133">
        <v>0</v>
      </c>
      <c r="G41" s="133">
        <v>1969937</v>
      </c>
      <c r="H41" s="133">
        <v>767357</v>
      </c>
      <c r="I41" s="133">
        <v>0</v>
      </c>
      <c r="J41" s="133">
        <v>0</v>
      </c>
      <c r="K41" s="133">
        <v>0</v>
      </c>
      <c r="L41" s="133">
        <v>0</v>
      </c>
      <c r="M41" s="133">
        <v>7799401</v>
      </c>
      <c r="N41" s="133">
        <v>12809</v>
      </c>
    </row>
    <row r="42" spans="1:14" s="1" customFormat="1" x14ac:dyDescent="0.2">
      <c r="A42" s="20">
        <v>31</v>
      </c>
      <c r="B42" s="21" t="s">
        <v>93</v>
      </c>
      <c r="C42" s="10" t="s">
        <v>21</v>
      </c>
      <c r="D42" s="44">
        <f t="shared" si="2"/>
        <v>37693463</v>
      </c>
      <c r="E42" s="133">
        <v>5902391</v>
      </c>
      <c r="F42" s="133">
        <v>0</v>
      </c>
      <c r="G42" s="133">
        <v>4680723</v>
      </c>
      <c r="H42" s="133">
        <v>2708529</v>
      </c>
      <c r="I42" s="133">
        <v>749123</v>
      </c>
      <c r="J42" s="133">
        <v>0</v>
      </c>
      <c r="K42" s="133">
        <v>0</v>
      </c>
      <c r="L42" s="133">
        <v>0</v>
      </c>
      <c r="M42" s="133">
        <v>23652697</v>
      </c>
      <c r="N42" s="133">
        <v>875568</v>
      </c>
    </row>
    <row r="43" spans="1:14" s="1" customFormat="1" x14ac:dyDescent="0.2">
      <c r="A43" s="20">
        <v>32</v>
      </c>
      <c r="B43" s="13" t="s">
        <v>94</v>
      </c>
      <c r="C43" s="10" t="s">
        <v>24</v>
      </c>
      <c r="D43" s="44">
        <f t="shared" si="2"/>
        <v>13995146</v>
      </c>
      <c r="E43" s="133">
        <v>0</v>
      </c>
      <c r="F43" s="133">
        <v>0</v>
      </c>
      <c r="G43" s="133">
        <v>2899650</v>
      </c>
      <c r="H43" s="133">
        <v>1310957</v>
      </c>
      <c r="I43" s="133">
        <v>0</v>
      </c>
      <c r="J43" s="133">
        <v>0</v>
      </c>
      <c r="K43" s="133">
        <v>0</v>
      </c>
      <c r="L43" s="133">
        <v>0</v>
      </c>
      <c r="M43" s="133">
        <v>9784539</v>
      </c>
      <c r="N43" s="133">
        <v>401256</v>
      </c>
    </row>
    <row r="44" spans="1:14" x14ac:dyDescent="0.2">
      <c r="A44" s="20">
        <v>33</v>
      </c>
      <c r="B44" s="12" t="s">
        <v>95</v>
      </c>
      <c r="C44" s="10" t="s">
        <v>217</v>
      </c>
      <c r="D44" s="44">
        <f t="shared" si="2"/>
        <v>32667755</v>
      </c>
      <c r="E44" s="133">
        <v>0</v>
      </c>
      <c r="F44" s="133">
        <v>0</v>
      </c>
      <c r="G44" s="133">
        <v>6787228</v>
      </c>
      <c r="H44" s="133">
        <v>3590867</v>
      </c>
      <c r="I44" s="133">
        <v>0</v>
      </c>
      <c r="J44" s="133">
        <v>0</v>
      </c>
      <c r="K44" s="133">
        <v>0</v>
      </c>
      <c r="L44" s="133">
        <v>0</v>
      </c>
      <c r="M44" s="133">
        <v>22289660</v>
      </c>
      <c r="N44" s="133">
        <v>1083619</v>
      </c>
    </row>
    <row r="45" spans="1:14" s="1" customFormat="1" x14ac:dyDescent="0.2">
      <c r="A45" s="20">
        <v>34</v>
      </c>
      <c r="B45" s="14" t="s">
        <v>96</v>
      </c>
      <c r="C45" s="15" t="s">
        <v>218</v>
      </c>
      <c r="D45" s="44">
        <f t="shared" si="2"/>
        <v>12197772</v>
      </c>
      <c r="E45" s="133">
        <v>0</v>
      </c>
      <c r="F45" s="133">
        <v>0</v>
      </c>
      <c r="G45" s="133">
        <v>2080346</v>
      </c>
      <c r="H45" s="133">
        <v>1004444</v>
      </c>
      <c r="I45" s="133">
        <v>0</v>
      </c>
      <c r="J45" s="133">
        <v>0</v>
      </c>
      <c r="K45" s="133">
        <v>0</v>
      </c>
      <c r="L45" s="133">
        <v>0</v>
      </c>
      <c r="M45" s="133">
        <v>9112982</v>
      </c>
      <c r="N45" s="133">
        <v>433182</v>
      </c>
    </row>
    <row r="46" spans="1:14" s="1" customFormat="1" x14ac:dyDescent="0.2">
      <c r="A46" s="20">
        <v>35</v>
      </c>
      <c r="B46" s="12" t="s">
        <v>97</v>
      </c>
      <c r="C46" s="10" t="s">
        <v>219</v>
      </c>
      <c r="D46" s="44">
        <f t="shared" si="2"/>
        <v>7428805</v>
      </c>
      <c r="E46" s="133">
        <v>0</v>
      </c>
      <c r="F46" s="133">
        <v>0</v>
      </c>
      <c r="G46" s="133">
        <v>445027</v>
      </c>
      <c r="H46" s="133">
        <v>687627</v>
      </c>
      <c r="I46" s="133">
        <v>0</v>
      </c>
      <c r="J46" s="133">
        <v>0</v>
      </c>
      <c r="K46" s="133">
        <v>0</v>
      </c>
      <c r="L46" s="133">
        <v>0</v>
      </c>
      <c r="M46" s="133">
        <v>6296151</v>
      </c>
      <c r="N46" s="133">
        <v>2135</v>
      </c>
    </row>
    <row r="47" spans="1:14" s="1" customFormat="1" x14ac:dyDescent="0.2">
      <c r="A47" s="20">
        <v>36</v>
      </c>
      <c r="B47" s="12" t="s">
        <v>98</v>
      </c>
      <c r="C47" s="10" t="s">
        <v>23</v>
      </c>
      <c r="D47" s="44">
        <f t="shared" si="2"/>
        <v>16466869</v>
      </c>
      <c r="E47" s="133">
        <v>1412292</v>
      </c>
      <c r="F47" s="133">
        <v>0</v>
      </c>
      <c r="G47" s="133">
        <v>2716943</v>
      </c>
      <c r="H47" s="133">
        <v>1576511</v>
      </c>
      <c r="I47" s="133">
        <v>0</v>
      </c>
      <c r="J47" s="133">
        <v>0</v>
      </c>
      <c r="K47" s="133">
        <v>0</v>
      </c>
      <c r="L47" s="133">
        <v>0</v>
      </c>
      <c r="M47" s="133">
        <v>10761123</v>
      </c>
      <c r="N47" s="133">
        <v>14944</v>
      </c>
    </row>
    <row r="48" spans="1:14" s="1" customFormat="1" x14ac:dyDescent="0.2">
      <c r="A48" s="20">
        <v>37</v>
      </c>
      <c r="B48" s="21" t="s">
        <v>99</v>
      </c>
      <c r="C48" s="10" t="s">
        <v>20</v>
      </c>
      <c r="D48" s="44">
        <f t="shared" si="2"/>
        <v>6402785</v>
      </c>
      <c r="E48" s="133">
        <v>0</v>
      </c>
      <c r="F48" s="133">
        <v>0</v>
      </c>
      <c r="G48" s="133">
        <v>905551</v>
      </c>
      <c r="H48" s="133">
        <v>475679</v>
      </c>
      <c r="I48" s="133">
        <v>0</v>
      </c>
      <c r="J48" s="133">
        <v>0</v>
      </c>
      <c r="K48" s="133">
        <v>0</v>
      </c>
      <c r="L48" s="133">
        <v>0</v>
      </c>
      <c r="M48" s="133">
        <v>5021555</v>
      </c>
      <c r="N48" s="133">
        <v>4270</v>
      </c>
    </row>
    <row r="49" spans="1:14" s="1" customFormat="1" x14ac:dyDescent="0.2">
      <c r="A49" s="20">
        <v>38</v>
      </c>
      <c r="B49" s="13" t="s">
        <v>100</v>
      </c>
      <c r="C49" s="10" t="s">
        <v>101</v>
      </c>
      <c r="D49" s="44">
        <f t="shared" si="2"/>
        <v>10920487</v>
      </c>
      <c r="E49" s="133">
        <v>2184372</v>
      </c>
      <c r="F49" s="133">
        <v>1054345</v>
      </c>
      <c r="G49" s="133">
        <v>1303821</v>
      </c>
      <c r="H49" s="133">
        <v>672297</v>
      </c>
      <c r="I49" s="133">
        <v>766543</v>
      </c>
      <c r="J49" s="133">
        <v>0</v>
      </c>
      <c r="K49" s="133">
        <v>0</v>
      </c>
      <c r="L49" s="133">
        <v>0</v>
      </c>
      <c r="M49" s="133">
        <v>4939109</v>
      </c>
      <c r="N49" s="133">
        <v>0</v>
      </c>
    </row>
    <row r="50" spans="1:14" s="19" customFormat="1" x14ac:dyDescent="0.2">
      <c r="A50" s="20">
        <v>39</v>
      </c>
      <c r="B50" s="21" t="s">
        <v>102</v>
      </c>
      <c r="C50" s="10" t="s">
        <v>103</v>
      </c>
      <c r="D50" s="44">
        <f t="shared" si="2"/>
        <v>79744646</v>
      </c>
      <c r="E50" s="133">
        <v>12078781</v>
      </c>
      <c r="F50" s="133">
        <v>13656337</v>
      </c>
      <c r="G50" s="133">
        <v>9066762</v>
      </c>
      <c r="H50" s="133">
        <v>6317099</v>
      </c>
      <c r="I50" s="133">
        <v>5599329</v>
      </c>
      <c r="J50" s="133">
        <v>0</v>
      </c>
      <c r="K50" s="133">
        <v>0</v>
      </c>
      <c r="L50" s="133">
        <v>0</v>
      </c>
      <c r="M50" s="133">
        <v>33026338</v>
      </c>
      <c r="N50" s="133">
        <v>1285545</v>
      </c>
    </row>
    <row r="51" spans="1:14" s="1" customFormat="1" x14ac:dyDescent="0.2">
      <c r="A51" s="20">
        <v>40</v>
      </c>
      <c r="B51" s="12" t="s">
        <v>104</v>
      </c>
      <c r="C51" s="10" t="s">
        <v>224</v>
      </c>
      <c r="D51" s="44">
        <f t="shared" si="2"/>
        <v>11384293</v>
      </c>
      <c r="E51" s="133">
        <v>0</v>
      </c>
      <c r="F51" s="133">
        <v>0</v>
      </c>
      <c r="G51" s="133">
        <v>1713440</v>
      </c>
      <c r="H51" s="133">
        <v>835546</v>
      </c>
      <c r="I51" s="133">
        <v>0</v>
      </c>
      <c r="J51" s="133">
        <v>0</v>
      </c>
      <c r="K51" s="133">
        <v>0</v>
      </c>
      <c r="L51" s="133">
        <v>0</v>
      </c>
      <c r="M51" s="133">
        <v>8835307</v>
      </c>
      <c r="N51" s="133">
        <v>23483</v>
      </c>
    </row>
    <row r="52" spans="1:14" s="1" customFormat="1" x14ac:dyDescent="0.2">
      <c r="A52" s="20">
        <v>41</v>
      </c>
      <c r="B52" s="12" t="s">
        <v>105</v>
      </c>
      <c r="C52" s="10" t="s">
        <v>2</v>
      </c>
      <c r="D52" s="44">
        <f t="shared" si="2"/>
        <v>37194994</v>
      </c>
      <c r="E52" s="133">
        <v>0</v>
      </c>
      <c r="F52" s="133">
        <v>0</v>
      </c>
      <c r="G52" s="133">
        <v>7258704</v>
      </c>
      <c r="H52" s="133">
        <v>2854464</v>
      </c>
      <c r="I52" s="133">
        <v>6146014</v>
      </c>
      <c r="J52" s="133">
        <v>0</v>
      </c>
      <c r="K52" s="133">
        <v>0</v>
      </c>
      <c r="L52" s="133">
        <v>0</v>
      </c>
      <c r="M52" s="133">
        <v>20935812</v>
      </c>
      <c r="N52" s="133">
        <v>944390</v>
      </c>
    </row>
    <row r="53" spans="1:14" s="1" customFormat="1" x14ac:dyDescent="0.2">
      <c r="A53" s="20">
        <v>42</v>
      </c>
      <c r="B53" s="21" t="s">
        <v>106</v>
      </c>
      <c r="C53" s="10" t="s">
        <v>3</v>
      </c>
      <c r="D53" s="44">
        <f t="shared" si="2"/>
        <v>6914404</v>
      </c>
      <c r="E53" s="133">
        <v>0</v>
      </c>
      <c r="F53" s="133">
        <v>0</v>
      </c>
      <c r="G53" s="133">
        <v>1471169</v>
      </c>
      <c r="H53" s="133">
        <v>633693</v>
      </c>
      <c r="I53" s="133">
        <v>0</v>
      </c>
      <c r="J53" s="133">
        <v>0</v>
      </c>
      <c r="K53" s="133">
        <v>0</v>
      </c>
      <c r="L53" s="133">
        <v>0</v>
      </c>
      <c r="M53" s="133">
        <v>4809542</v>
      </c>
      <c r="N53" s="133">
        <v>8539</v>
      </c>
    </row>
    <row r="54" spans="1:14" s="1" customFormat="1" x14ac:dyDescent="0.2">
      <c r="A54" s="20">
        <v>43</v>
      </c>
      <c r="B54" s="13" t="s">
        <v>152</v>
      </c>
      <c r="C54" s="10" t="s">
        <v>32</v>
      </c>
      <c r="D54" s="44">
        <f t="shared" si="2"/>
        <v>14309811</v>
      </c>
      <c r="E54" s="133">
        <v>2774361</v>
      </c>
      <c r="F54" s="133">
        <v>0</v>
      </c>
      <c r="G54" s="133">
        <v>2190075</v>
      </c>
      <c r="H54" s="133">
        <v>878208</v>
      </c>
      <c r="I54" s="133">
        <v>0</v>
      </c>
      <c r="J54" s="133">
        <v>0</v>
      </c>
      <c r="K54" s="133">
        <v>0</v>
      </c>
      <c r="L54" s="133">
        <v>0</v>
      </c>
      <c r="M54" s="133">
        <v>8467167</v>
      </c>
      <c r="N54" s="133">
        <v>727821</v>
      </c>
    </row>
    <row r="55" spans="1:14" s="1" customFormat="1" x14ac:dyDescent="0.2">
      <c r="A55" s="20">
        <v>44</v>
      </c>
      <c r="B55" s="21" t="s">
        <v>107</v>
      </c>
      <c r="C55" s="10" t="s">
        <v>220</v>
      </c>
      <c r="D55" s="44">
        <f t="shared" si="2"/>
        <v>13074668</v>
      </c>
      <c r="E55" s="133">
        <v>0</v>
      </c>
      <c r="F55" s="133">
        <v>0</v>
      </c>
      <c r="G55" s="133">
        <v>2097126</v>
      </c>
      <c r="H55" s="133">
        <v>1318088</v>
      </c>
      <c r="I55" s="133">
        <v>0</v>
      </c>
      <c r="J55" s="133">
        <v>0</v>
      </c>
      <c r="K55" s="133">
        <v>0</v>
      </c>
      <c r="L55" s="133">
        <v>0</v>
      </c>
      <c r="M55" s="133">
        <v>9659454</v>
      </c>
      <c r="N55" s="133">
        <v>23483</v>
      </c>
    </row>
    <row r="56" spans="1:14" s="1" customFormat="1" x14ac:dyDescent="0.2">
      <c r="A56" s="20">
        <v>45</v>
      </c>
      <c r="B56" s="13" t="s">
        <v>108</v>
      </c>
      <c r="C56" s="10" t="s">
        <v>0</v>
      </c>
      <c r="D56" s="44">
        <f t="shared" si="2"/>
        <v>19146026</v>
      </c>
      <c r="E56" s="133">
        <v>2416811</v>
      </c>
      <c r="F56" s="133">
        <v>0</v>
      </c>
      <c r="G56" s="133">
        <v>3023514</v>
      </c>
      <c r="H56" s="133">
        <v>1219962</v>
      </c>
      <c r="I56" s="133">
        <v>2259827</v>
      </c>
      <c r="J56" s="133">
        <v>0</v>
      </c>
      <c r="K56" s="133">
        <v>0</v>
      </c>
      <c r="L56" s="133">
        <v>0</v>
      </c>
      <c r="M56" s="133">
        <v>10225912</v>
      </c>
      <c r="N56" s="133">
        <v>32022</v>
      </c>
    </row>
    <row r="57" spans="1:14" s="1" customFormat="1" x14ac:dyDescent="0.2">
      <c r="A57" s="20">
        <v>46</v>
      </c>
      <c r="B57" s="21" t="s">
        <v>109</v>
      </c>
      <c r="C57" s="10" t="s">
        <v>4</v>
      </c>
      <c r="D57" s="44">
        <f t="shared" si="2"/>
        <v>4389455</v>
      </c>
      <c r="E57" s="133">
        <v>0</v>
      </c>
      <c r="F57" s="133">
        <v>0</v>
      </c>
      <c r="G57" s="133">
        <v>586099</v>
      </c>
      <c r="H57" s="133">
        <v>408644</v>
      </c>
      <c r="I57" s="133">
        <v>0</v>
      </c>
      <c r="J57" s="133">
        <v>0</v>
      </c>
      <c r="K57" s="133">
        <v>0</v>
      </c>
      <c r="L57" s="133">
        <v>0</v>
      </c>
      <c r="M57" s="133">
        <v>3394712</v>
      </c>
      <c r="N57" s="133">
        <v>8539</v>
      </c>
    </row>
    <row r="58" spans="1:14" s="1" customFormat="1" x14ac:dyDescent="0.2">
      <c r="A58" s="20">
        <v>47</v>
      </c>
      <c r="B58" s="13" t="s">
        <v>110</v>
      </c>
      <c r="C58" s="10" t="s">
        <v>1</v>
      </c>
      <c r="D58" s="44">
        <f t="shared" si="2"/>
        <v>9964956</v>
      </c>
      <c r="E58" s="133">
        <v>0</v>
      </c>
      <c r="F58" s="133">
        <v>0</v>
      </c>
      <c r="G58" s="133">
        <v>1720052</v>
      </c>
      <c r="H58" s="133">
        <v>796818</v>
      </c>
      <c r="I58" s="133">
        <v>0</v>
      </c>
      <c r="J58" s="133">
        <v>0</v>
      </c>
      <c r="K58" s="133">
        <v>0</v>
      </c>
      <c r="L58" s="133">
        <v>0</v>
      </c>
      <c r="M58" s="133">
        <v>7448086</v>
      </c>
      <c r="N58" s="133">
        <v>646943</v>
      </c>
    </row>
    <row r="59" spans="1:14" s="1" customFormat="1" x14ac:dyDescent="0.2">
      <c r="A59" s="20">
        <v>48</v>
      </c>
      <c r="B59" s="21" t="s">
        <v>111</v>
      </c>
      <c r="C59" s="10" t="s">
        <v>221</v>
      </c>
      <c r="D59" s="44">
        <f t="shared" si="2"/>
        <v>18925048</v>
      </c>
      <c r="E59" s="133">
        <v>0</v>
      </c>
      <c r="F59" s="133">
        <v>0</v>
      </c>
      <c r="G59" s="133">
        <v>3105819</v>
      </c>
      <c r="H59" s="133">
        <v>1212078</v>
      </c>
      <c r="I59" s="133">
        <v>0</v>
      </c>
      <c r="J59" s="133">
        <v>0</v>
      </c>
      <c r="K59" s="133">
        <v>0</v>
      </c>
      <c r="L59" s="133">
        <v>0</v>
      </c>
      <c r="M59" s="133">
        <v>14607151</v>
      </c>
      <c r="N59" s="133">
        <v>310103</v>
      </c>
    </row>
    <row r="60" spans="1:14" s="1" customFormat="1" x14ac:dyDescent="0.2">
      <c r="A60" s="20">
        <v>49</v>
      </c>
      <c r="B60" s="21" t="s">
        <v>112</v>
      </c>
      <c r="C60" s="10" t="s">
        <v>25</v>
      </c>
      <c r="D60" s="44">
        <f t="shared" si="2"/>
        <v>70192226</v>
      </c>
      <c r="E60" s="133">
        <v>11047208</v>
      </c>
      <c r="F60" s="133">
        <v>0</v>
      </c>
      <c r="G60" s="133">
        <v>9761337</v>
      </c>
      <c r="H60" s="133">
        <v>3921364</v>
      </c>
      <c r="I60" s="133">
        <v>5616967</v>
      </c>
      <c r="J60" s="133">
        <v>0</v>
      </c>
      <c r="K60" s="133">
        <v>0</v>
      </c>
      <c r="L60" s="133">
        <v>0</v>
      </c>
      <c r="M60" s="133">
        <v>39845350</v>
      </c>
      <c r="N60" s="133">
        <v>1388609</v>
      </c>
    </row>
    <row r="61" spans="1:14" s="1" customFormat="1" x14ac:dyDescent="0.2">
      <c r="A61" s="20">
        <v>50</v>
      </c>
      <c r="B61" s="21" t="s">
        <v>160</v>
      </c>
      <c r="C61" s="10" t="s">
        <v>53</v>
      </c>
      <c r="D61" s="44">
        <f t="shared" si="2"/>
        <v>9274174</v>
      </c>
      <c r="E61" s="133">
        <v>0</v>
      </c>
      <c r="F61" s="133">
        <v>0</v>
      </c>
      <c r="G61" s="133">
        <v>2302641</v>
      </c>
      <c r="H61" s="133">
        <v>935549</v>
      </c>
      <c r="I61" s="133">
        <v>0</v>
      </c>
      <c r="J61" s="133">
        <v>0</v>
      </c>
      <c r="K61" s="133">
        <v>0</v>
      </c>
      <c r="L61" s="133">
        <v>0</v>
      </c>
      <c r="M61" s="133">
        <v>6035984</v>
      </c>
      <c r="N61" s="133">
        <v>836246</v>
      </c>
    </row>
    <row r="62" spans="1:14" s="1" customFormat="1" x14ac:dyDescent="0.2">
      <c r="A62" s="20">
        <v>51</v>
      </c>
      <c r="B62" s="21" t="s">
        <v>113</v>
      </c>
      <c r="C62" s="10" t="s">
        <v>222</v>
      </c>
      <c r="D62" s="44">
        <f t="shared" si="2"/>
        <v>8816076</v>
      </c>
      <c r="E62" s="133">
        <v>0</v>
      </c>
      <c r="F62" s="133">
        <v>0</v>
      </c>
      <c r="G62" s="133">
        <v>1645750</v>
      </c>
      <c r="H62" s="133">
        <v>660753</v>
      </c>
      <c r="I62" s="133">
        <v>0</v>
      </c>
      <c r="J62" s="133">
        <v>0</v>
      </c>
      <c r="K62" s="133">
        <v>0</v>
      </c>
      <c r="L62" s="133">
        <v>0</v>
      </c>
      <c r="M62" s="133">
        <v>6509573</v>
      </c>
      <c r="N62" s="133">
        <v>14944</v>
      </c>
    </row>
    <row r="63" spans="1:14" s="1" customFormat="1" x14ac:dyDescent="0.2">
      <c r="A63" s="20">
        <v>52</v>
      </c>
      <c r="B63" s="13" t="s">
        <v>162</v>
      </c>
      <c r="C63" s="10" t="s">
        <v>223</v>
      </c>
      <c r="D63" s="44">
        <f t="shared" si="2"/>
        <v>11208407</v>
      </c>
      <c r="E63" s="133">
        <v>1656848</v>
      </c>
      <c r="F63" s="133">
        <v>0</v>
      </c>
      <c r="G63" s="133">
        <v>1981971</v>
      </c>
      <c r="H63" s="133">
        <v>629588</v>
      </c>
      <c r="I63" s="133">
        <v>0</v>
      </c>
      <c r="J63" s="133">
        <v>0</v>
      </c>
      <c r="K63" s="133">
        <v>0</v>
      </c>
      <c r="L63" s="133">
        <v>0</v>
      </c>
      <c r="M63" s="133">
        <v>6940000</v>
      </c>
      <c r="N63" s="133">
        <v>19213</v>
      </c>
    </row>
    <row r="64" spans="1:14" s="1" customFormat="1" x14ac:dyDescent="0.2">
      <c r="A64" s="20">
        <v>53</v>
      </c>
      <c r="B64" s="21" t="s">
        <v>226</v>
      </c>
      <c r="C64" s="10" t="s">
        <v>225</v>
      </c>
      <c r="D64" s="44">
        <f t="shared" si="2"/>
        <v>0</v>
      </c>
      <c r="E64" s="133">
        <v>0</v>
      </c>
      <c r="F64" s="133">
        <v>0</v>
      </c>
      <c r="G64" s="133">
        <v>0</v>
      </c>
      <c r="H64" s="133">
        <v>0</v>
      </c>
      <c r="I64" s="133">
        <v>0</v>
      </c>
      <c r="J64" s="133">
        <v>0</v>
      </c>
      <c r="K64" s="133">
        <v>0</v>
      </c>
      <c r="L64" s="133">
        <v>0</v>
      </c>
      <c r="M64" s="133">
        <v>0</v>
      </c>
      <c r="N64" s="133">
        <v>0</v>
      </c>
    </row>
    <row r="65" spans="1:14" s="1" customFormat="1" x14ac:dyDescent="0.2">
      <c r="A65" s="20">
        <v>54</v>
      </c>
      <c r="B65" s="21" t="s">
        <v>236</v>
      </c>
      <c r="C65" s="10" t="s">
        <v>237</v>
      </c>
      <c r="D65" s="44">
        <f t="shared" si="2"/>
        <v>0</v>
      </c>
      <c r="E65" s="133">
        <v>0</v>
      </c>
      <c r="F65" s="133">
        <v>0</v>
      </c>
      <c r="G65" s="133">
        <v>0</v>
      </c>
      <c r="H65" s="133">
        <v>0</v>
      </c>
      <c r="I65" s="133">
        <v>0</v>
      </c>
      <c r="J65" s="133">
        <v>0</v>
      </c>
      <c r="K65" s="133">
        <v>0</v>
      </c>
      <c r="L65" s="133">
        <v>0</v>
      </c>
      <c r="M65" s="133">
        <v>0</v>
      </c>
      <c r="N65" s="133">
        <v>0</v>
      </c>
    </row>
    <row r="66" spans="1:14" s="1" customFormat="1" x14ac:dyDescent="0.2">
      <c r="A66" s="20">
        <v>55</v>
      </c>
      <c r="B66" s="21" t="s">
        <v>114</v>
      </c>
      <c r="C66" s="10" t="s">
        <v>52</v>
      </c>
      <c r="D66" s="44">
        <f t="shared" si="2"/>
        <v>4814076</v>
      </c>
      <c r="E66" s="133">
        <v>0</v>
      </c>
      <c r="F66" s="133">
        <v>0</v>
      </c>
      <c r="G66" s="133">
        <v>2643057</v>
      </c>
      <c r="H66" s="133">
        <v>21449</v>
      </c>
      <c r="I66" s="133">
        <v>0</v>
      </c>
      <c r="J66" s="133">
        <v>0</v>
      </c>
      <c r="K66" s="133">
        <v>0</v>
      </c>
      <c r="L66" s="133">
        <v>0</v>
      </c>
      <c r="M66" s="133">
        <v>2149570</v>
      </c>
      <c r="N66" s="133">
        <v>207077</v>
      </c>
    </row>
    <row r="67" spans="1:14" s="1" customFormat="1" x14ac:dyDescent="0.2">
      <c r="A67" s="20">
        <v>56</v>
      </c>
      <c r="B67" s="13" t="s">
        <v>115</v>
      </c>
      <c r="C67" s="10" t="s">
        <v>238</v>
      </c>
      <c r="D67" s="44">
        <f t="shared" si="2"/>
        <v>3888696</v>
      </c>
      <c r="E67" s="133">
        <v>0</v>
      </c>
      <c r="F67" s="133">
        <v>0</v>
      </c>
      <c r="G67" s="133">
        <v>2034954</v>
      </c>
      <c r="H67" s="133">
        <v>412576</v>
      </c>
      <c r="I67" s="133">
        <v>0</v>
      </c>
      <c r="J67" s="133">
        <v>0</v>
      </c>
      <c r="K67" s="133">
        <v>0</v>
      </c>
      <c r="L67" s="133">
        <v>0</v>
      </c>
      <c r="M67" s="133">
        <v>1441166</v>
      </c>
      <c r="N67" s="133">
        <v>194268</v>
      </c>
    </row>
    <row r="68" spans="1:14" s="1" customFormat="1" x14ac:dyDescent="0.2">
      <c r="A68" s="20">
        <v>57</v>
      </c>
      <c r="B68" s="12" t="s">
        <v>116</v>
      </c>
      <c r="C68" s="10" t="s">
        <v>450</v>
      </c>
      <c r="D68" s="44">
        <f t="shared" si="2"/>
        <v>5253000</v>
      </c>
      <c r="E68" s="133">
        <v>0</v>
      </c>
      <c r="F68" s="133">
        <v>0</v>
      </c>
      <c r="G68" s="133">
        <v>2942442</v>
      </c>
      <c r="H68" s="133">
        <v>0</v>
      </c>
      <c r="I68" s="133">
        <v>0</v>
      </c>
      <c r="J68" s="133">
        <v>0</v>
      </c>
      <c r="K68" s="133">
        <v>0</v>
      </c>
      <c r="L68" s="133">
        <v>0</v>
      </c>
      <c r="M68" s="133">
        <v>2310558</v>
      </c>
      <c r="N68" s="133">
        <v>202807</v>
      </c>
    </row>
    <row r="69" spans="1:14" s="1" customFormat="1" x14ac:dyDescent="0.2">
      <c r="A69" s="20">
        <v>58</v>
      </c>
      <c r="B69" s="13" t="s">
        <v>118</v>
      </c>
      <c r="C69" s="10" t="s">
        <v>239</v>
      </c>
      <c r="D69" s="44">
        <f t="shared" si="2"/>
        <v>7450377</v>
      </c>
      <c r="E69" s="133">
        <v>0</v>
      </c>
      <c r="F69" s="133">
        <v>0</v>
      </c>
      <c r="G69" s="133">
        <v>3314947</v>
      </c>
      <c r="H69" s="133">
        <v>1154456</v>
      </c>
      <c r="I69" s="133">
        <v>0</v>
      </c>
      <c r="J69" s="133">
        <v>0</v>
      </c>
      <c r="K69" s="133">
        <v>0</v>
      </c>
      <c r="L69" s="133">
        <v>0</v>
      </c>
      <c r="M69" s="133">
        <v>2980974</v>
      </c>
      <c r="N69" s="133">
        <v>303143</v>
      </c>
    </row>
    <row r="70" spans="1:14" s="1" customFormat="1" x14ac:dyDescent="0.2">
      <c r="A70" s="20">
        <v>59</v>
      </c>
      <c r="B70" s="21" t="s">
        <v>119</v>
      </c>
      <c r="C70" s="10" t="s">
        <v>331</v>
      </c>
      <c r="D70" s="44">
        <f t="shared" si="2"/>
        <v>5143231</v>
      </c>
      <c r="E70" s="133">
        <v>0</v>
      </c>
      <c r="F70" s="133">
        <v>0</v>
      </c>
      <c r="G70" s="133">
        <v>2205394</v>
      </c>
      <c r="H70" s="133">
        <v>268742</v>
      </c>
      <c r="I70" s="133">
        <v>0</v>
      </c>
      <c r="J70" s="133">
        <v>0</v>
      </c>
      <c r="K70" s="133">
        <v>0</v>
      </c>
      <c r="L70" s="133">
        <v>0</v>
      </c>
      <c r="M70" s="133">
        <v>2669095</v>
      </c>
      <c r="N70" s="133">
        <v>104606</v>
      </c>
    </row>
    <row r="71" spans="1:14" s="1" customFormat="1" ht="24" x14ac:dyDescent="0.2">
      <c r="A71" s="20">
        <v>60</v>
      </c>
      <c r="B71" s="12" t="s">
        <v>120</v>
      </c>
      <c r="C71" s="10" t="s">
        <v>240</v>
      </c>
      <c r="D71" s="44">
        <f t="shared" si="2"/>
        <v>0</v>
      </c>
      <c r="E71" s="133">
        <v>0</v>
      </c>
      <c r="F71" s="133">
        <v>0</v>
      </c>
      <c r="G71" s="133">
        <v>0</v>
      </c>
      <c r="H71" s="133">
        <v>0</v>
      </c>
      <c r="I71" s="133">
        <v>0</v>
      </c>
      <c r="J71" s="133">
        <v>0</v>
      </c>
      <c r="K71" s="133">
        <v>0</v>
      </c>
      <c r="L71" s="133">
        <v>0</v>
      </c>
      <c r="M71" s="133">
        <v>0</v>
      </c>
      <c r="N71" s="133">
        <v>0</v>
      </c>
    </row>
    <row r="72" spans="1:14" s="1" customFormat="1" ht="24" x14ac:dyDescent="0.2">
      <c r="A72" s="20">
        <v>61</v>
      </c>
      <c r="B72" s="12" t="s">
        <v>121</v>
      </c>
      <c r="C72" s="10" t="s">
        <v>241</v>
      </c>
      <c r="D72" s="44">
        <f t="shared" si="2"/>
        <v>0</v>
      </c>
      <c r="E72" s="133">
        <v>0</v>
      </c>
      <c r="F72" s="133">
        <v>0</v>
      </c>
      <c r="G72" s="133">
        <v>0</v>
      </c>
      <c r="H72" s="133">
        <v>0</v>
      </c>
      <c r="I72" s="133">
        <v>0</v>
      </c>
      <c r="J72" s="133">
        <v>0</v>
      </c>
      <c r="K72" s="133">
        <v>0</v>
      </c>
      <c r="L72" s="133">
        <v>0</v>
      </c>
      <c r="M72" s="133">
        <v>0</v>
      </c>
      <c r="N72" s="133">
        <v>0</v>
      </c>
    </row>
    <row r="73" spans="1:14" s="1" customFormat="1" x14ac:dyDescent="0.2">
      <c r="A73" s="20">
        <v>62</v>
      </c>
      <c r="B73" s="13" t="s">
        <v>122</v>
      </c>
      <c r="C73" s="10" t="s">
        <v>242</v>
      </c>
      <c r="D73" s="44">
        <f t="shared" si="2"/>
        <v>39442285</v>
      </c>
      <c r="E73" s="133">
        <v>0</v>
      </c>
      <c r="F73" s="133">
        <v>0</v>
      </c>
      <c r="G73" s="133">
        <v>8044710</v>
      </c>
      <c r="H73" s="133">
        <v>3643069</v>
      </c>
      <c r="I73" s="133">
        <v>0</v>
      </c>
      <c r="J73" s="133">
        <v>0</v>
      </c>
      <c r="K73" s="133">
        <v>0</v>
      </c>
      <c r="L73" s="133">
        <v>0</v>
      </c>
      <c r="M73" s="133">
        <v>27754506</v>
      </c>
      <c r="N73" s="133">
        <v>1260801</v>
      </c>
    </row>
    <row r="74" spans="1:14" s="1" customFormat="1" x14ac:dyDescent="0.2">
      <c r="A74" s="20">
        <v>63</v>
      </c>
      <c r="B74" s="13" t="s">
        <v>123</v>
      </c>
      <c r="C74" s="10" t="s">
        <v>51</v>
      </c>
      <c r="D74" s="44">
        <f t="shared" si="2"/>
        <v>28444085</v>
      </c>
      <c r="E74" s="133">
        <v>4167257</v>
      </c>
      <c r="F74" s="133">
        <v>0</v>
      </c>
      <c r="G74" s="133">
        <v>4911963</v>
      </c>
      <c r="H74" s="133">
        <v>1828203</v>
      </c>
      <c r="I74" s="133">
        <v>0</v>
      </c>
      <c r="J74" s="133">
        <v>0</v>
      </c>
      <c r="K74" s="133">
        <v>0</v>
      </c>
      <c r="L74" s="133">
        <v>0</v>
      </c>
      <c r="M74" s="133">
        <v>17536662</v>
      </c>
      <c r="N74" s="133">
        <v>856331</v>
      </c>
    </row>
    <row r="75" spans="1:14" s="1" customFormat="1" x14ac:dyDescent="0.2">
      <c r="A75" s="20">
        <v>64</v>
      </c>
      <c r="B75" s="13" t="s">
        <v>124</v>
      </c>
      <c r="C75" s="10" t="s">
        <v>243</v>
      </c>
      <c r="D75" s="44">
        <f t="shared" si="2"/>
        <v>50724783</v>
      </c>
      <c r="E75" s="133">
        <v>0</v>
      </c>
      <c r="F75" s="133">
        <v>0</v>
      </c>
      <c r="G75" s="133">
        <v>10709931</v>
      </c>
      <c r="H75" s="133">
        <v>4659641</v>
      </c>
      <c r="I75" s="133">
        <v>0</v>
      </c>
      <c r="J75" s="133">
        <v>0</v>
      </c>
      <c r="K75" s="133">
        <v>0</v>
      </c>
      <c r="L75" s="133">
        <v>0</v>
      </c>
      <c r="M75" s="133">
        <v>35355211</v>
      </c>
      <c r="N75" s="133">
        <v>1242063</v>
      </c>
    </row>
    <row r="76" spans="1:14" s="1" customFormat="1" ht="24" x14ac:dyDescent="0.2">
      <c r="A76" s="20">
        <v>65</v>
      </c>
      <c r="B76" s="13" t="s">
        <v>125</v>
      </c>
      <c r="C76" s="10" t="s">
        <v>244</v>
      </c>
      <c r="D76" s="44">
        <f t="shared" ref="D76:D139" si="3">SUM(E76:M76)</f>
        <v>0</v>
      </c>
      <c r="E76" s="133">
        <v>0</v>
      </c>
      <c r="F76" s="133">
        <v>0</v>
      </c>
      <c r="G76" s="133">
        <v>0</v>
      </c>
      <c r="H76" s="133">
        <v>0</v>
      </c>
      <c r="I76" s="133">
        <v>0</v>
      </c>
      <c r="J76" s="133">
        <v>0</v>
      </c>
      <c r="K76" s="133">
        <v>0</v>
      </c>
      <c r="L76" s="133">
        <v>0</v>
      </c>
      <c r="M76" s="133">
        <v>0</v>
      </c>
      <c r="N76" s="133">
        <v>0</v>
      </c>
    </row>
    <row r="77" spans="1:14" s="1" customFormat="1" ht="24" x14ac:dyDescent="0.2">
      <c r="A77" s="20">
        <v>66</v>
      </c>
      <c r="B77" s="12" t="s">
        <v>126</v>
      </c>
      <c r="C77" s="10" t="s">
        <v>245</v>
      </c>
      <c r="D77" s="44">
        <f t="shared" si="3"/>
        <v>0</v>
      </c>
      <c r="E77" s="133">
        <v>0</v>
      </c>
      <c r="F77" s="133">
        <v>0</v>
      </c>
      <c r="G77" s="133">
        <v>0</v>
      </c>
      <c r="H77" s="133">
        <v>0</v>
      </c>
      <c r="I77" s="133">
        <v>0</v>
      </c>
      <c r="J77" s="133">
        <v>0</v>
      </c>
      <c r="K77" s="133">
        <v>0</v>
      </c>
      <c r="L77" s="133">
        <v>0</v>
      </c>
      <c r="M77" s="133">
        <v>0</v>
      </c>
      <c r="N77" s="133">
        <v>0</v>
      </c>
    </row>
    <row r="78" spans="1:14" s="1" customFormat="1" ht="24" x14ac:dyDescent="0.2">
      <c r="A78" s="20">
        <v>67</v>
      </c>
      <c r="B78" s="13" t="s">
        <v>127</v>
      </c>
      <c r="C78" s="10" t="s">
        <v>246</v>
      </c>
      <c r="D78" s="44">
        <f t="shared" si="3"/>
        <v>0</v>
      </c>
      <c r="E78" s="133">
        <v>0</v>
      </c>
      <c r="F78" s="133">
        <v>0</v>
      </c>
      <c r="G78" s="133">
        <v>0</v>
      </c>
      <c r="H78" s="133">
        <v>0</v>
      </c>
      <c r="I78" s="133">
        <v>0</v>
      </c>
      <c r="J78" s="133">
        <v>0</v>
      </c>
      <c r="K78" s="133">
        <v>0</v>
      </c>
      <c r="L78" s="133">
        <v>0</v>
      </c>
      <c r="M78" s="133">
        <v>0</v>
      </c>
      <c r="N78" s="133">
        <v>0</v>
      </c>
    </row>
    <row r="79" spans="1:14" s="1" customFormat="1" ht="24" x14ac:dyDescent="0.2">
      <c r="A79" s="20">
        <v>68</v>
      </c>
      <c r="B79" s="13" t="s">
        <v>128</v>
      </c>
      <c r="C79" s="10" t="s">
        <v>247</v>
      </c>
      <c r="D79" s="44">
        <f t="shared" si="3"/>
        <v>0</v>
      </c>
      <c r="E79" s="133">
        <v>0</v>
      </c>
      <c r="F79" s="133">
        <v>0</v>
      </c>
      <c r="G79" s="133">
        <v>0</v>
      </c>
      <c r="H79" s="133">
        <v>0</v>
      </c>
      <c r="I79" s="133">
        <v>0</v>
      </c>
      <c r="J79" s="133">
        <v>0</v>
      </c>
      <c r="K79" s="133">
        <v>0</v>
      </c>
      <c r="L79" s="133">
        <v>0</v>
      </c>
      <c r="M79" s="133">
        <v>0</v>
      </c>
      <c r="N79" s="133">
        <v>0</v>
      </c>
    </row>
    <row r="80" spans="1:14" s="1" customFormat="1" ht="24" x14ac:dyDescent="0.2">
      <c r="A80" s="20">
        <v>69</v>
      </c>
      <c r="B80" s="12" t="s">
        <v>129</v>
      </c>
      <c r="C80" s="10" t="s">
        <v>248</v>
      </c>
      <c r="D80" s="44">
        <f t="shared" si="3"/>
        <v>0</v>
      </c>
      <c r="E80" s="133">
        <v>0</v>
      </c>
      <c r="F80" s="133">
        <v>0</v>
      </c>
      <c r="G80" s="133">
        <v>0</v>
      </c>
      <c r="H80" s="133">
        <v>0</v>
      </c>
      <c r="I80" s="133">
        <v>0</v>
      </c>
      <c r="J80" s="133">
        <v>0</v>
      </c>
      <c r="K80" s="133">
        <v>0</v>
      </c>
      <c r="L80" s="133">
        <v>0</v>
      </c>
      <c r="M80" s="133">
        <v>0</v>
      </c>
      <c r="N80" s="133">
        <v>0</v>
      </c>
    </row>
    <row r="81" spans="1:14" s="1" customFormat="1" ht="24" x14ac:dyDescent="0.2">
      <c r="A81" s="20">
        <v>70</v>
      </c>
      <c r="B81" s="12" t="s">
        <v>130</v>
      </c>
      <c r="C81" s="10" t="s">
        <v>249</v>
      </c>
      <c r="D81" s="44">
        <f t="shared" si="3"/>
        <v>0</v>
      </c>
      <c r="E81" s="133">
        <v>0</v>
      </c>
      <c r="F81" s="133">
        <v>0</v>
      </c>
      <c r="G81" s="133">
        <v>0</v>
      </c>
      <c r="H81" s="133">
        <v>0</v>
      </c>
      <c r="I81" s="133">
        <v>0</v>
      </c>
      <c r="J81" s="133">
        <v>0</v>
      </c>
      <c r="K81" s="133">
        <v>0</v>
      </c>
      <c r="L81" s="133">
        <v>0</v>
      </c>
      <c r="M81" s="133">
        <v>0</v>
      </c>
      <c r="N81" s="133">
        <v>0</v>
      </c>
    </row>
    <row r="82" spans="1:14" s="1" customFormat="1" ht="24" x14ac:dyDescent="0.2">
      <c r="A82" s="20">
        <v>71</v>
      </c>
      <c r="B82" s="12" t="s">
        <v>131</v>
      </c>
      <c r="C82" s="10" t="s">
        <v>250</v>
      </c>
      <c r="D82" s="44">
        <f t="shared" si="3"/>
        <v>0</v>
      </c>
      <c r="E82" s="133">
        <v>0</v>
      </c>
      <c r="F82" s="133">
        <v>0</v>
      </c>
      <c r="G82" s="133">
        <v>0</v>
      </c>
      <c r="H82" s="133">
        <v>0</v>
      </c>
      <c r="I82" s="133">
        <v>0</v>
      </c>
      <c r="J82" s="133">
        <v>0</v>
      </c>
      <c r="K82" s="133">
        <v>0</v>
      </c>
      <c r="L82" s="133">
        <v>0</v>
      </c>
      <c r="M82" s="133">
        <v>0</v>
      </c>
      <c r="N82" s="133">
        <v>0</v>
      </c>
    </row>
    <row r="83" spans="1:14" s="1" customFormat="1" x14ac:dyDescent="0.2">
      <c r="A83" s="20">
        <v>72</v>
      </c>
      <c r="B83" s="21" t="s">
        <v>132</v>
      </c>
      <c r="C83" s="10" t="s">
        <v>133</v>
      </c>
      <c r="D83" s="44">
        <f t="shared" si="3"/>
        <v>39351594</v>
      </c>
      <c r="E83" s="133">
        <v>5732403</v>
      </c>
      <c r="F83" s="133">
        <v>0</v>
      </c>
      <c r="G83" s="133">
        <v>7856330</v>
      </c>
      <c r="H83" s="133">
        <v>2830792</v>
      </c>
      <c r="I83" s="133">
        <v>0</v>
      </c>
      <c r="J83" s="133">
        <v>0</v>
      </c>
      <c r="K83" s="133">
        <v>0</v>
      </c>
      <c r="L83" s="133">
        <v>0</v>
      </c>
      <c r="M83" s="133">
        <v>22932069</v>
      </c>
      <c r="N83" s="133">
        <v>1165915</v>
      </c>
    </row>
    <row r="84" spans="1:14" s="1" customFormat="1" x14ac:dyDescent="0.2">
      <c r="A84" s="20">
        <v>73</v>
      </c>
      <c r="B84" s="12" t="s">
        <v>134</v>
      </c>
      <c r="C84" s="10" t="s">
        <v>251</v>
      </c>
      <c r="D84" s="44">
        <f t="shared" si="3"/>
        <v>81643153</v>
      </c>
      <c r="E84" s="133">
        <v>22491834</v>
      </c>
      <c r="F84" s="133">
        <v>0</v>
      </c>
      <c r="G84" s="133">
        <v>15411523</v>
      </c>
      <c r="H84" s="133">
        <v>3294229</v>
      </c>
      <c r="I84" s="133">
        <v>0</v>
      </c>
      <c r="J84" s="133">
        <v>0</v>
      </c>
      <c r="K84" s="133">
        <v>0</v>
      </c>
      <c r="L84" s="133">
        <v>0</v>
      </c>
      <c r="M84" s="133">
        <v>40445567</v>
      </c>
      <c r="N84" s="133">
        <v>1466087</v>
      </c>
    </row>
    <row r="85" spans="1:14" s="1" customFormat="1" x14ac:dyDescent="0.2">
      <c r="A85" s="20">
        <v>74</v>
      </c>
      <c r="B85" s="21" t="s">
        <v>135</v>
      </c>
      <c r="C85" s="10" t="s">
        <v>35</v>
      </c>
      <c r="D85" s="44">
        <f t="shared" si="3"/>
        <v>81568554</v>
      </c>
      <c r="E85" s="133">
        <v>37294735</v>
      </c>
      <c r="F85" s="133">
        <v>0</v>
      </c>
      <c r="G85" s="133">
        <v>12423546</v>
      </c>
      <c r="H85" s="133">
        <v>4664907</v>
      </c>
      <c r="I85" s="133">
        <v>0</v>
      </c>
      <c r="J85" s="133">
        <v>0</v>
      </c>
      <c r="K85" s="133">
        <v>0</v>
      </c>
      <c r="L85" s="133">
        <v>0</v>
      </c>
      <c r="M85" s="133">
        <v>27185366</v>
      </c>
      <c r="N85" s="133">
        <v>1372717</v>
      </c>
    </row>
    <row r="86" spans="1:14" s="1" customFormat="1" x14ac:dyDescent="0.2">
      <c r="A86" s="20">
        <v>75</v>
      </c>
      <c r="B86" s="12" t="s">
        <v>136</v>
      </c>
      <c r="C86" s="10" t="s">
        <v>436</v>
      </c>
      <c r="D86" s="44">
        <f t="shared" si="3"/>
        <v>33729026</v>
      </c>
      <c r="E86" s="133">
        <v>4744108</v>
      </c>
      <c r="F86" s="133">
        <v>0</v>
      </c>
      <c r="G86" s="133">
        <v>6001978</v>
      </c>
      <c r="H86" s="133">
        <v>2493605</v>
      </c>
      <c r="I86" s="133">
        <v>0</v>
      </c>
      <c r="J86" s="133">
        <v>0</v>
      </c>
      <c r="K86" s="133">
        <v>0</v>
      </c>
      <c r="L86" s="133">
        <v>0</v>
      </c>
      <c r="M86" s="133">
        <v>20489335</v>
      </c>
      <c r="N86" s="133">
        <v>438927</v>
      </c>
    </row>
    <row r="87" spans="1:14" s="1" customFormat="1" x14ac:dyDescent="0.2">
      <c r="A87" s="20">
        <v>76</v>
      </c>
      <c r="B87" s="12" t="s">
        <v>137</v>
      </c>
      <c r="C87" s="10" t="s">
        <v>36</v>
      </c>
      <c r="D87" s="44">
        <f t="shared" si="3"/>
        <v>187767705</v>
      </c>
      <c r="E87" s="133">
        <v>34746934</v>
      </c>
      <c r="F87" s="133">
        <v>0</v>
      </c>
      <c r="G87" s="133">
        <v>14764558</v>
      </c>
      <c r="H87" s="133">
        <v>8799987</v>
      </c>
      <c r="I87" s="133">
        <v>45652712</v>
      </c>
      <c r="J87" s="133">
        <v>0</v>
      </c>
      <c r="K87" s="133">
        <v>0</v>
      </c>
      <c r="L87" s="133">
        <v>0</v>
      </c>
      <c r="M87" s="133">
        <v>83803514</v>
      </c>
      <c r="N87" s="133">
        <v>1549007</v>
      </c>
    </row>
    <row r="88" spans="1:14" s="1" customFormat="1" x14ac:dyDescent="0.2">
      <c r="A88" s="20">
        <v>77</v>
      </c>
      <c r="B88" s="12" t="s">
        <v>138</v>
      </c>
      <c r="C88" s="10" t="s">
        <v>50</v>
      </c>
      <c r="D88" s="44">
        <f t="shared" si="3"/>
        <v>28665155</v>
      </c>
      <c r="E88" s="133">
        <v>14918580</v>
      </c>
      <c r="F88" s="133">
        <v>9832384</v>
      </c>
      <c r="G88" s="133">
        <v>1908028</v>
      </c>
      <c r="H88" s="133">
        <v>794871</v>
      </c>
      <c r="I88" s="133">
        <v>0</v>
      </c>
      <c r="J88" s="133">
        <v>0</v>
      </c>
      <c r="K88" s="133">
        <v>0</v>
      </c>
      <c r="L88" s="133">
        <v>0</v>
      </c>
      <c r="M88" s="133">
        <v>1211292</v>
      </c>
      <c r="N88" s="133">
        <v>106741</v>
      </c>
    </row>
    <row r="89" spans="1:14" s="1" customFormat="1" x14ac:dyDescent="0.2">
      <c r="A89" s="20">
        <v>78</v>
      </c>
      <c r="B89" s="12" t="s">
        <v>139</v>
      </c>
      <c r="C89" s="10" t="s">
        <v>232</v>
      </c>
      <c r="D89" s="44">
        <f t="shared" si="3"/>
        <v>72736879</v>
      </c>
      <c r="E89" s="133">
        <v>12309961</v>
      </c>
      <c r="F89" s="133">
        <v>0</v>
      </c>
      <c r="G89" s="133">
        <v>13513886</v>
      </c>
      <c r="H89" s="133">
        <v>6663247</v>
      </c>
      <c r="I89" s="133">
        <v>0</v>
      </c>
      <c r="J89" s="133">
        <v>0</v>
      </c>
      <c r="K89" s="133">
        <v>0</v>
      </c>
      <c r="L89" s="133">
        <v>0</v>
      </c>
      <c r="M89" s="133">
        <v>40249785</v>
      </c>
      <c r="N89" s="133">
        <v>1524187</v>
      </c>
    </row>
    <row r="90" spans="1:14" s="1" customFormat="1" x14ac:dyDescent="0.2">
      <c r="A90" s="20">
        <v>79</v>
      </c>
      <c r="B90" s="12" t="s">
        <v>140</v>
      </c>
      <c r="C90" s="10" t="s">
        <v>313</v>
      </c>
      <c r="D90" s="44">
        <f t="shared" si="3"/>
        <v>0</v>
      </c>
      <c r="E90" s="133">
        <v>0</v>
      </c>
      <c r="F90" s="133">
        <v>0</v>
      </c>
      <c r="G90" s="133">
        <v>0</v>
      </c>
      <c r="H90" s="133">
        <v>0</v>
      </c>
      <c r="I90" s="133">
        <v>0</v>
      </c>
      <c r="J90" s="133">
        <v>0</v>
      </c>
      <c r="K90" s="133">
        <v>0</v>
      </c>
      <c r="L90" s="133">
        <v>0</v>
      </c>
      <c r="M90" s="133">
        <v>0</v>
      </c>
      <c r="N90" s="133">
        <v>0</v>
      </c>
    </row>
    <row r="91" spans="1:14" s="1" customFormat="1" x14ac:dyDescent="0.2">
      <c r="A91" s="20">
        <v>80</v>
      </c>
      <c r="B91" s="13" t="s">
        <v>141</v>
      </c>
      <c r="C91" s="10" t="s">
        <v>262</v>
      </c>
      <c r="D91" s="44">
        <f t="shared" si="3"/>
        <v>0</v>
      </c>
      <c r="E91" s="133">
        <v>0</v>
      </c>
      <c r="F91" s="133">
        <v>0</v>
      </c>
      <c r="G91" s="133">
        <v>0</v>
      </c>
      <c r="H91" s="133">
        <v>0</v>
      </c>
      <c r="I91" s="133">
        <v>0</v>
      </c>
      <c r="J91" s="133">
        <v>0</v>
      </c>
      <c r="K91" s="133">
        <v>0</v>
      </c>
      <c r="L91" s="133">
        <v>0</v>
      </c>
      <c r="M91" s="133">
        <v>0</v>
      </c>
      <c r="N91" s="133">
        <v>0</v>
      </c>
    </row>
    <row r="92" spans="1:14" s="1" customFormat="1" ht="24" x14ac:dyDescent="0.2">
      <c r="A92" s="265">
        <v>81</v>
      </c>
      <c r="B92" s="268" t="s">
        <v>142</v>
      </c>
      <c r="C92" s="16" t="s">
        <v>252</v>
      </c>
      <c r="D92" s="44">
        <f t="shared" si="3"/>
        <v>4175651</v>
      </c>
      <c r="E92" s="133">
        <v>2425703</v>
      </c>
      <c r="F92" s="133">
        <v>584639</v>
      </c>
      <c r="G92" s="133">
        <v>634334</v>
      </c>
      <c r="H92" s="133">
        <v>291012</v>
      </c>
      <c r="I92" s="133">
        <v>0</v>
      </c>
      <c r="J92" s="133">
        <v>0</v>
      </c>
      <c r="K92" s="133">
        <v>0</v>
      </c>
      <c r="L92" s="133">
        <v>0</v>
      </c>
      <c r="M92" s="133">
        <v>239963</v>
      </c>
      <c r="N92" s="133">
        <v>0</v>
      </c>
    </row>
    <row r="93" spans="1:14" s="1" customFormat="1" ht="36" x14ac:dyDescent="0.2">
      <c r="A93" s="266"/>
      <c r="B93" s="269"/>
      <c r="C93" s="10" t="s">
        <v>311</v>
      </c>
      <c r="D93" s="44">
        <f t="shared" si="3"/>
        <v>4175651</v>
      </c>
      <c r="E93" s="133">
        <v>2425703</v>
      </c>
      <c r="F93" s="133">
        <v>584639</v>
      </c>
      <c r="G93" s="133">
        <v>634334</v>
      </c>
      <c r="H93" s="133">
        <v>291012</v>
      </c>
      <c r="I93" s="133">
        <v>0</v>
      </c>
      <c r="J93" s="133">
        <v>0</v>
      </c>
      <c r="K93" s="133">
        <v>0</v>
      </c>
      <c r="L93" s="133">
        <v>0</v>
      </c>
      <c r="M93" s="133">
        <v>239963</v>
      </c>
      <c r="N93" s="133">
        <v>0</v>
      </c>
    </row>
    <row r="94" spans="1:14" s="1" customFormat="1" ht="24" x14ac:dyDescent="0.2">
      <c r="A94" s="266"/>
      <c r="B94" s="269"/>
      <c r="C94" s="10" t="s">
        <v>253</v>
      </c>
      <c r="D94" s="44">
        <f t="shared" si="3"/>
        <v>0</v>
      </c>
      <c r="E94" s="133">
        <v>0</v>
      </c>
      <c r="F94" s="133">
        <v>0</v>
      </c>
      <c r="G94" s="133">
        <v>0</v>
      </c>
      <c r="H94" s="133">
        <v>0</v>
      </c>
      <c r="I94" s="133">
        <v>0</v>
      </c>
      <c r="J94" s="133">
        <v>0</v>
      </c>
      <c r="K94" s="133">
        <v>0</v>
      </c>
      <c r="L94" s="133">
        <v>0</v>
      </c>
      <c r="M94" s="133">
        <v>0</v>
      </c>
      <c r="N94" s="133">
        <v>0</v>
      </c>
    </row>
    <row r="95" spans="1:14" s="1" customFormat="1" ht="36" x14ac:dyDescent="0.2">
      <c r="A95" s="267"/>
      <c r="B95" s="270"/>
      <c r="C95" s="22" t="s">
        <v>312</v>
      </c>
      <c r="D95" s="44">
        <f t="shared" si="3"/>
        <v>0</v>
      </c>
      <c r="E95" s="133">
        <v>0</v>
      </c>
      <c r="F95" s="133">
        <v>0</v>
      </c>
      <c r="G95" s="133">
        <v>0</v>
      </c>
      <c r="H95" s="133">
        <v>0</v>
      </c>
      <c r="I95" s="133">
        <v>0</v>
      </c>
      <c r="J95" s="133">
        <v>0</v>
      </c>
      <c r="K95" s="133">
        <v>0</v>
      </c>
      <c r="L95" s="133">
        <v>0</v>
      </c>
      <c r="M95" s="133">
        <v>0</v>
      </c>
      <c r="N95" s="133">
        <v>0</v>
      </c>
    </row>
    <row r="96" spans="1:14" s="1" customFormat="1" ht="24" x14ac:dyDescent="0.2">
      <c r="A96" s="20">
        <v>82</v>
      </c>
      <c r="B96" s="13" t="s">
        <v>143</v>
      </c>
      <c r="C96" s="10" t="s">
        <v>49</v>
      </c>
      <c r="D96" s="44">
        <f t="shared" si="3"/>
        <v>0</v>
      </c>
      <c r="E96" s="133">
        <v>0</v>
      </c>
      <c r="F96" s="133">
        <v>0</v>
      </c>
      <c r="G96" s="133">
        <v>0</v>
      </c>
      <c r="H96" s="133">
        <v>0</v>
      </c>
      <c r="I96" s="133">
        <v>0</v>
      </c>
      <c r="J96" s="133">
        <v>0</v>
      </c>
      <c r="K96" s="133">
        <v>0</v>
      </c>
      <c r="L96" s="133">
        <v>0</v>
      </c>
      <c r="M96" s="133">
        <v>0</v>
      </c>
      <c r="N96" s="133">
        <v>0</v>
      </c>
    </row>
    <row r="97" spans="1:14" s="1" customFormat="1" x14ac:dyDescent="0.2">
      <c r="A97" s="20">
        <v>83</v>
      </c>
      <c r="B97" s="13" t="s">
        <v>144</v>
      </c>
      <c r="C97" s="10" t="s">
        <v>145</v>
      </c>
      <c r="D97" s="44">
        <f t="shared" si="3"/>
        <v>2801112</v>
      </c>
      <c r="E97" s="133">
        <v>0</v>
      </c>
      <c r="F97" s="133">
        <v>0</v>
      </c>
      <c r="G97" s="133">
        <v>492281</v>
      </c>
      <c r="H97" s="133">
        <v>190517</v>
      </c>
      <c r="I97" s="133">
        <v>0</v>
      </c>
      <c r="J97" s="133">
        <v>0</v>
      </c>
      <c r="K97" s="133">
        <v>0</v>
      </c>
      <c r="L97" s="133">
        <v>0</v>
      </c>
      <c r="M97" s="133">
        <v>2118314</v>
      </c>
      <c r="N97" s="133">
        <v>0</v>
      </c>
    </row>
    <row r="98" spans="1:14" s="1" customFormat="1" x14ac:dyDescent="0.2">
      <c r="A98" s="20">
        <v>84</v>
      </c>
      <c r="B98" s="21" t="s">
        <v>146</v>
      </c>
      <c r="C98" s="10" t="s">
        <v>147</v>
      </c>
      <c r="D98" s="44">
        <f t="shared" si="3"/>
        <v>26866820</v>
      </c>
      <c r="E98" s="133">
        <v>6402483</v>
      </c>
      <c r="F98" s="133">
        <v>0</v>
      </c>
      <c r="G98" s="133">
        <v>3441535</v>
      </c>
      <c r="H98" s="133">
        <v>6368552</v>
      </c>
      <c r="I98" s="133">
        <v>0</v>
      </c>
      <c r="J98" s="133">
        <v>0</v>
      </c>
      <c r="K98" s="133">
        <v>0</v>
      </c>
      <c r="L98" s="133">
        <v>0</v>
      </c>
      <c r="M98" s="133">
        <v>10654250</v>
      </c>
      <c r="N98" s="133">
        <v>0</v>
      </c>
    </row>
    <row r="99" spans="1:14" s="1" customFormat="1" x14ac:dyDescent="0.2">
      <c r="A99" s="20">
        <v>85</v>
      </c>
      <c r="B99" s="13" t="s">
        <v>148</v>
      </c>
      <c r="C99" s="10" t="s">
        <v>27</v>
      </c>
      <c r="D99" s="44">
        <f t="shared" si="3"/>
        <v>7105234</v>
      </c>
      <c r="E99" s="133">
        <v>0</v>
      </c>
      <c r="F99" s="133">
        <v>0</v>
      </c>
      <c r="G99" s="133">
        <v>1138765</v>
      </c>
      <c r="H99" s="133">
        <v>483952</v>
      </c>
      <c r="I99" s="133">
        <v>0</v>
      </c>
      <c r="J99" s="133">
        <v>0</v>
      </c>
      <c r="K99" s="133">
        <v>0</v>
      </c>
      <c r="L99" s="133">
        <v>0</v>
      </c>
      <c r="M99" s="133">
        <v>5482517</v>
      </c>
      <c r="N99" s="133">
        <v>17078</v>
      </c>
    </row>
    <row r="100" spans="1:14" s="1" customFormat="1" x14ac:dyDescent="0.2">
      <c r="A100" s="20">
        <v>86</v>
      </c>
      <c r="B100" s="21" t="s">
        <v>149</v>
      </c>
      <c r="C100" s="10" t="s">
        <v>12</v>
      </c>
      <c r="D100" s="44">
        <f t="shared" si="3"/>
        <v>6873863</v>
      </c>
      <c r="E100" s="133">
        <v>0</v>
      </c>
      <c r="F100" s="133">
        <v>0</v>
      </c>
      <c r="G100" s="133">
        <v>709731</v>
      </c>
      <c r="H100" s="133">
        <v>556673</v>
      </c>
      <c r="I100" s="133">
        <v>0</v>
      </c>
      <c r="J100" s="133">
        <v>0</v>
      </c>
      <c r="K100" s="133">
        <v>0</v>
      </c>
      <c r="L100" s="133">
        <v>0</v>
      </c>
      <c r="M100" s="133">
        <v>5607459</v>
      </c>
      <c r="N100" s="133">
        <v>12809</v>
      </c>
    </row>
    <row r="101" spans="1:14" s="1" customFormat="1" x14ac:dyDescent="0.2">
      <c r="A101" s="20">
        <v>87</v>
      </c>
      <c r="B101" s="21" t="s">
        <v>150</v>
      </c>
      <c r="C101" s="10" t="s">
        <v>26</v>
      </c>
      <c r="D101" s="44">
        <f t="shared" si="3"/>
        <v>24414360</v>
      </c>
      <c r="E101" s="133">
        <v>3194718</v>
      </c>
      <c r="F101" s="133">
        <v>0</v>
      </c>
      <c r="G101" s="133">
        <v>4037185</v>
      </c>
      <c r="H101" s="133">
        <v>1571329</v>
      </c>
      <c r="I101" s="133">
        <v>0</v>
      </c>
      <c r="J101" s="133">
        <v>0</v>
      </c>
      <c r="K101" s="133">
        <v>0</v>
      </c>
      <c r="L101" s="133">
        <v>0</v>
      </c>
      <c r="M101" s="133">
        <v>15611128</v>
      </c>
      <c r="N101" s="133">
        <v>634436</v>
      </c>
    </row>
    <row r="102" spans="1:14" s="1" customFormat="1" x14ac:dyDescent="0.2">
      <c r="A102" s="20">
        <v>88</v>
      </c>
      <c r="B102" s="13" t="s">
        <v>151</v>
      </c>
      <c r="C102" s="10" t="s">
        <v>43</v>
      </c>
      <c r="D102" s="44">
        <f t="shared" si="3"/>
        <v>10276763</v>
      </c>
      <c r="E102" s="133">
        <v>1305376</v>
      </c>
      <c r="F102" s="133">
        <v>0</v>
      </c>
      <c r="G102" s="133">
        <v>1474186</v>
      </c>
      <c r="H102" s="133">
        <v>686032</v>
      </c>
      <c r="I102" s="133">
        <v>0</v>
      </c>
      <c r="J102" s="133">
        <v>0</v>
      </c>
      <c r="K102" s="133">
        <v>0</v>
      </c>
      <c r="L102" s="133">
        <v>0</v>
      </c>
      <c r="M102" s="133">
        <v>6811169</v>
      </c>
      <c r="N102" s="133">
        <v>6404</v>
      </c>
    </row>
    <row r="103" spans="1:14" s="1" customFormat="1" x14ac:dyDescent="0.2">
      <c r="A103" s="20">
        <v>89</v>
      </c>
      <c r="B103" s="12" t="s">
        <v>153</v>
      </c>
      <c r="C103" s="10" t="s">
        <v>28</v>
      </c>
      <c r="D103" s="44">
        <f t="shared" si="3"/>
        <v>16510288</v>
      </c>
      <c r="E103" s="133">
        <v>0</v>
      </c>
      <c r="F103" s="133">
        <v>0</v>
      </c>
      <c r="G103" s="133">
        <v>0</v>
      </c>
      <c r="H103" s="133">
        <v>1510255</v>
      </c>
      <c r="I103" s="133">
        <v>0</v>
      </c>
      <c r="J103" s="133">
        <v>0</v>
      </c>
      <c r="K103" s="133">
        <v>0</v>
      </c>
      <c r="L103" s="133">
        <v>0</v>
      </c>
      <c r="M103" s="133">
        <v>15000033</v>
      </c>
      <c r="N103" s="133">
        <v>624795</v>
      </c>
    </row>
    <row r="104" spans="1:14" s="1" customFormat="1" x14ac:dyDescent="0.2">
      <c r="A104" s="20">
        <v>90</v>
      </c>
      <c r="B104" s="12" t="s">
        <v>154</v>
      </c>
      <c r="C104" s="10" t="s">
        <v>29</v>
      </c>
      <c r="D104" s="44">
        <f t="shared" si="3"/>
        <v>16793313</v>
      </c>
      <c r="E104" s="133">
        <v>0</v>
      </c>
      <c r="F104" s="133">
        <v>0</v>
      </c>
      <c r="G104" s="133">
        <v>3239417</v>
      </c>
      <c r="H104" s="133">
        <v>1465453</v>
      </c>
      <c r="I104" s="133">
        <v>0</v>
      </c>
      <c r="J104" s="133">
        <v>0</v>
      </c>
      <c r="K104" s="133">
        <v>0</v>
      </c>
      <c r="L104" s="133">
        <v>0</v>
      </c>
      <c r="M104" s="133">
        <v>12088443</v>
      </c>
      <c r="N104" s="133">
        <v>855869</v>
      </c>
    </row>
    <row r="105" spans="1:14" s="1" customFormat="1" x14ac:dyDescent="0.2">
      <c r="A105" s="20">
        <v>91</v>
      </c>
      <c r="B105" s="21" t="s">
        <v>155</v>
      </c>
      <c r="C105" s="10" t="s">
        <v>14</v>
      </c>
      <c r="D105" s="44">
        <f t="shared" si="3"/>
        <v>7495871</v>
      </c>
      <c r="E105" s="133">
        <v>0</v>
      </c>
      <c r="F105" s="133">
        <v>0</v>
      </c>
      <c r="G105" s="133">
        <v>1118100</v>
      </c>
      <c r="H105" s="133">
        <v>695746</v>
      </c>
      <c r="I105" s="133">
        <v>0</v>
      </c>
      <c r="J105" s="133">
        <v>0</v>
      </c>
      <c r="K105" s="133">
        <v>0</v>
      </c>
      <c r="L105" s="133">
        <v>0</v>
      </c>
      <c r="M105" s="133">
        <v>5682025</v>
      </c>
      <c r="N105" s="133">
        <v>479756</v>
      </c>
    </row>
    <row r="106" spans="1:14" s="19" customFormat="1" x14ac:dyDescent="0.2">
      <c r="A106" s="20">
        <v>92</v>
      </c>
      <c r="B106" s="12" t="s">
        <v>156</v>
      </c>
      <c r="C106" s="10" t="s">
        <v>30</v>
      </c>
      <c r="D106" s="44">
        <f t="shared" si="3"/>
        <v>11089357</v>
      </c>
      <c r="E106" s="133">
        <v>0</v>
      </c>
      <c r="F106" s="133">
        <v>0</v>
      </c>
      <c r="G106" s="133">
        <v>1279335</v>
      </c>
      <c r="H106" s="133">
        <v>713651</v>
      </c>
      <c r="I106" s="133">
        <v>0</v>
      </c>
      <c r="J106" s="133">
        <v>0</v>
      </c>
      <c r="K106" s="133">
        <v>0</v>
      </c>
      <c r="L106" s="133">
        <v>0</v>
      </c>
      <c r="M106" s="133">
        <v>9096371</v>
      </c>
      <c r="N106" s="133">
        <v>14944</v>
      </c>
    </row>
    <row r="107" spans="1:14" s="1" customFormat="1" x14ac:dyDescent="0.2">
      <c r="A107" s="20">
        <v>93</v>
      </c>
      <c r="B107" s="12" t="s">
        <v>157</v>
      </c>
      <c r="C107" s="10" t="s">
        <v>15</v>
      </c>
      <c r="D107" s="44">
        <f t="shared" si="3"/>
        <v>11371399</v>
      </c>
      <c r="E107" s="133">
        <v>1459534</v>
      </c>
      <c r="F107" s="133">
        <v>0</v>
      </c>
      <c r="G107" s="133">
        <v>1934393</v>
      </c>
      <c r="H107" s="133">
        <v>778589</v>
      </c>
      <c r="I107" s="133">
        <v>0</v>
      </c>
      <c r="J107" s="133">
        <v>0</v>
      </c>
      <c r="K107" s="133">
        <v>0</v>
      </c>
      <c r="L107" s="133">
        <v>0</v>
      </c>
      <c r="M107" s="133">
        <v>7198883</v>
      </c>
      <c r="N107" s="133">
        <v>8539</v>
      </c>
    </row>
    <row r="108" spans="1:14" s="1" customFormat="1" x14ac:dyDescent="0.2">
      <c r="A108" s="20">
        <v>94</v>
      </c>
      <c r="B108" s="13" t="s">
        <v>158</v>
      </c>
      <c r="C108" s="10" t="s">
        <v>13</v>
      </c>
      <c r="D108" s="44">
        <f t="shared" si="3"/>
        <v>21721069</v>
      </c>
      <c r="E108" s="133">
        <v>7602176</v>
      </c>
      <c r="F108" s="133">
        <v>0</v>
      </c>
      <c r="G108" s="133">
        <v>3649505</v>
      </c>
      <c r="H108" s="133">
        <v>1684176</v>
      </c>
      <c r="I108" s="133">
        <v>0</v>
      </c>
      <c r="J108" s="133">
        <v>0</v>
      </c>
      <c r="K108" s="133">
        <v>0</v>
      </c>
      <c r="L108" s="133">
        <v>0</v>
      </c>
      <c r="M108" s="133">
        <v>8785212</v>
      </c>
      <c r="N108" s="133">
        <v>721741</v>
      </c>
    </row>
    <row r="109" spans="1:14" s="1" customFormat="1" x14ac:dyDescent="0.2">
      <c r="A109" s="20">
        <v>95</v>
      </c>
      <c r="B109" s="21" t="s">
        <v>159</v>
      </c>
      <c r="C109" s="10" t="s">
        <v>31</v>
      </c>
      <c r="D109" s="44">
        <f t="shared" si="3"/>
        <v>6856150</v>
      </c>
      <c r="E109" s="133">
        <v>0</v>
      </c>
      <c r="F109" s="133">
        <v>0</v>
      </c>
      <c r="G109" s="133">
        <v>1277336</v>
      </c>
      <c r="H109" s="133">
        <v>753235</v>
      </c>
      <c r="I109" s="133">
        <v>0</v>
      </c>
      <c r="J109" s="133">
        <v>0</v>
      </c>
      <c r="K109" s="133">
        <v>0</v>
      </c>
      <c r="L109" s="133">
        <v>0</v>
      </c>
      <c r="M109" s="133">
        <v>4825579</v>
      </c>
      <c r="N109" s="133">
        <v>21348</v>
      </c>
    </row>
    <row r="110" spans="1:14" s="1" customFormat="1" x14ac:dyDescent="0.2">
      <c r="A110" s="20">
        <v>96</v>
      </c>
      <c r="B110" s="12" t="s">
        <v>161</v>
      </c>
      <c r="C110" s="10" t="s">
        <v>33</v>
      </c>
      <c r="D110" s="44">
        <f t="shared" si="3"/>
        <v>25498310</v>
      </c>
      <c r="E110" s="133">
        <v>4857283</v>
      </c>
      <c r="F110" s="133">
        <v>0</v>
      </c>
      <c r="G110" s="133">
        <v>3414626</v>
      </c>
      <c r="H110" s="133">
        <v>1586263</v>
      </c>
      <c r="I110" s="133">
        <v>0</v>
      </c>
      <c r="J110" s="133">
        <v>0</v>
      </c>
      <c r="K110" s="133">
        <v>0</v>
      </c>
      <c r="L110" s="133">
        <v>0</v>
      </c>
      <c r="M110" s="133">
        <v>15640138</v>
      </c>
      <c r="N110" s="133">
        <v>703803</v>
      </c>
    </row>
    <row r="111" spans="1:14" s="1" customFormat="1" x14ac:dyDescent="0.2">
      <c r="A111" s="20">
        <v>97</v>
      </c>
      <c r="B111" s="12" t="s">
        <v>163</v>
      </c>
      <c r="C111" s="10" t="s">
        <v>164</v>
      </c>
      <c r="D111" s="44">
        <f t="shared" si="3"/>
        <v>0</v>
      </c>
      <c r="E111" s="133">
        <v>0</v>
      </c>
      <c r="F111" s="133">
        <v>0</v>
      </c>
      <c r="G111" s="133">
        <v>0</v>
      </c>
      <c r="H111" s="133">
        <v>0</v>
      </c>
      <c r="I111" s="133">
        <v>0</v>
      </c>
      <c r="J111" s="133">
        <v>0</v>
      </c>
      <c r="K111" s="133">
        <v>0</v>
      </c>
      <c r="L111" s="133">
        <v>0</v>
      </c>
      <c r="M111" s="133">
        <v>0</v>
      </c>
      <c r="N111" s="133">
        <v>0</v>
      </c>
    </row>
    <row r="112" spans="1:14" s="1" customFormat="1" x14ac:dyDescent="0.2">
      <c r="A112" s="20">
        <v>98</v>
      </c>
      <c r="B112" s="12" t="s">
        <v>165</v>
      </c>
      <c r="C112" s="10" t="s">
        <v>166</v>
      </c>
      <c r="D112" s="44">
        <f t="shared" si="3"/>
        <v>0</v>
      </c>
      <c r="E112" s="133">
        <v>0</v>
      </c>
      <c r="F112" s="133">
        <v>0</v>
      </c>
      <c r="G112" s="133">
        <v>0</v>
      </c>
      <c r="H112" s="133">
        <v>0</v>
      </c>
      <c r="I112" s="133">
        <v>0</v>
      </c>
      <c r="J112" s="133">
        <v>0</v>
      </c>
      <c r="K112" s="133">
        <v>0</v>
      </c>
      <c r="L112" s="133">
        <v>0</v>
      </c>
      <c r="M112" s="133">
        <v>0</v>
      </c>
      <c r="N112" s="133">
        <v>0</v>
      </c>
    </row>
    <row r="113" spans="1:14" s="1" customFormat="1" x14ac:dyDescent="0.2">
      <c r="A113" s="20">
        <v>99</v>
      </c>
      <c r="B113" s="21" t="s">
        <v>167</v>
      </c>
      <c r="C113" s="10" t="s">
        <v>168</v>
      </c>
      <c r="D113" s="44">
        <f t="shared" si="3"/>
        <v>0</v>
      </c>
      <c r="E113" s="133">
        <v>0</v>
      </c>
      <c r="F113" s="133">
        <v>0</v>
      </c>
      <c r="G113" s="133">
        <v>0</v>
      </c>
      <c r="H113" s="133">
        <v>0</v>
      </c>
      <c r="I113" s="133">
        <v>0</v>
      </c>
      <c r="J113" s="133">
        <v>0</v>
      </c>
      <c r="K113" s="133">
        <v>0</v>
      </c>
      <c r="L113" s="133">
        <v>0</v>
      </c>
      <c r="M113" s="133">
        <v>0</v>
      </c>
      <c r="N113" s="133">
        <v>0</v>
      </c>
    </row>
    <row r="114" spans="1:14" s="1" customFormat="1" x14ac:dyDescent="0.2">
      <c r="A114" s="20">
        <v>100</v>
      </c>
      <c r="B114" s="21" t="s">
        <v>169</v>
      </c>
      <c r="C114" s="10" t="s">
        <v>170</v>
      </c>
      <c r="D114" s="44">
        <f t="shared" si="3"/>
        <v>0</v>
      </c>
      <c r="E114" s="133">
        <v>0</v>
      </c>
      <c r="F114" s="133">
        <v>0</v>
      </c>
      <c r="G114" s="133">
        <v>0</v>
      </c>
      <c r="H114" s="133">
        <v>0</v>
      </c>
      <c r="I114" s="133">
        <v>0</v>
      </c>
      <c r="J114" s="133">
        <v>0</v>
      </c>
      <c r="K114" s="133">
        <v>0</v>
      </c>
      <c r="L114" s="133">
        <v>0</v>
      </c>
      <c r="M114" s="133">
        <v>0</v>
      </c>
      <c r="N114" s="133">
        <v>0</v>
      </c>
    </row>
    <row r="115" spans="1:14" s="1" customFormat="1" ht="24" x14ac:dyDescent="0.2">
      <c r="A115" s="20">
        <v>101</v>
      </c>
      <c r="B115" s="21" t="s">
        <v>171</v>
      </c>
      <c r="C115" s="10" t="s">
        <v>172</v>
      </c>
      <c r="D115" s="44">
        <f t="shared" si="3"/>
        <v>0</v>
      </c>
      <c r="E115" s="133">
        <v>0</v>
      </c>
      <c r="F115" s="133">
        <v>0</v>
      </c>
      <c r="G115" s="133">
        <v>0</v>
      </c>
      <c r="H115" s="133">
        <v>0</v>
      </c>
      <c r="I115" s="133">
        <v>0</v>
      </c>
      <c r="J115" s="133">
        <v>0</v>
      </c>
      <c r="K115" s="133">
        <v>0</v>
      </c>
      <c r="L115" s="133">
        <v>0</v>
      </c>
      <c r="M115" s="133">
        <v>0</v>
      </c>
      <c r="N115" s="133">
        <v>0</v>
      </c>
    </row>
    <row r="116" spans="1:14" s="1" customFormat="1" x14ac:dyDescent="0.2">
      <c r="A116" s="20">
        <v>102</v>
      </c>
      <c r="B116" s="21" t="s">
        <v>173</v>
      </c>
      <c r="C116" s="10" t="s">
        <v>174</v>
      </c>
      <c r="D116" s="44">
        <f t="shared" si="3"/>
        <v>5512837</v>
      </c>
      <c r="E116" s="133">
        <v>0</v>
      </c>
      <c r="F116" s="133">
        <v>5512837</v>
      </c>
      <c r="G116" s="133">
        <v>0</v>
      </c>
      <c r="H116" s="133">
        <v>0</v>
      </c>
      <c r="I116" s="133">
        <v>0</v>
      </c>
      <c r="J116" s="133">
        <v>0</v>
      </c>
      <c r="K116" s="133">
        <v>0</v>
      </c>
      <c r="L116" s="133">
        <v>0</v>
      </c>
      <c r="M116" s="133">
        <v>0</v>
      </c>
      <c r="N116" s="133">
        <v>0</v>
      </c>
    </row>
    <row r="117" spans="1:14" s="1" customFormat="1" x14ac:dyDescent="0.2">
      <c r="A117" s="20">
        <v>103</v>
      </c>
      <c r="B117" s="21" t="s">
        <v>175</v>
      </c>
      <c r="C117" s="10" t="s">
        <v>176</v>
      </c>
      <c r="D117" s="44">
        <f t="shared" si="3"/>
        <v>0</v>
      </c>
      <c r="E117" s="133">
        <v>0</v>
      </c>
      <c r="F117" s="133">
        <v>0</v>
      </c>
      <c r="G117" s="133">
        <v>0</v>
      </c>
      <c r="H117" s="133">
        <v>0</v>
      </c>
      <c r="I117" s="133">
        <v>0</v>
      </c>
      <c r="J117" s="133">
        <v>0</v>
      </c>
      <c r="K117" s="133">
        <v>0</v>
      </c>
      <c r="L117" s="133">
        <v>0</v>
      </c>
      <c r="M117" s="133">
        <v>0</v>
      </c>
      <c r="N117" s="133">
        <v>0</v>
      </c>
    </row>
    <row r="118" spans="1:14" s="1" customFormat="1" x14ac:dyDescent="0.2">
      <c r="A118" s="20">
        <v>104</v>
      </c>
      <c r="B118" s="17" t="s">
        <v>177</v>
      </c>
      <c r="C118" s="15" t="s">
        <v>178</v>
      </c>
      <c r="D118" s="44">
        <f t="shared" si="3"/>
        <v>85018348</v>
      </c>
      <c r="E118" s="133">
        <v>19614097</v>
      </c>
      <c r="F118" s="133">
        <v>65404251</v>
      </c>
      <c r="G118" s="133">
        <v>0</v>
      </c>
      <c r="H118" s="133">
        <v>0</v>
      </c>
      <c r="I118" s="133">
        <v>0</v>
      </c>
      <c r="J118" s="133">
        <v>0</v>
      </c>
      <c r="K118" s="133">
        <v>0</v>
      </c>
      <c r="L118" s="133">
        <v>0</v>
      </c>
      <c r="M118" s="133">
        <v>0</v>
      </c>
      <c r="N118" s="133">
        <v>0</v>
      </c>
    </row>
    <row r="119" spans="1:14" s="1" customFormat="1" x14ac:dyDescent="0.2">
      <c r="A119" s="20">
        <v>105</v>
      </c>
      <c r="B119" s="13" t="s">
        <v>179</v>
      </c>
      <c r="C119" s="10" t="s">
        <v>180</v>
      </c>
      <c r="D119" s="44">
        <f t="shared" si="3"/>
        <v>12095315</v>
      </c>
      <c r="E119" s="133">
        <v>0</v>
      </c>
      <c r="F119" s="133">
        <v>12095315</v>
      </c>
      <c r="G119" s="133">
        <v>0</v>
      </c>
      <c r="H119" s="133">
        <v>0</v>
      </c>
      <c r="I119" s="133">
        <v>0</v>
      </c>
      <c r="J119" s="133">
        <v>0</v>
      </c>
      <c r="K119" s="133">
        <v>0</v>
      </c>
      <c r="L119" s="133">
        <v>0</v>
      </c>
      <c r="M119" s="133">
        <v>0</v>
      </c>
      <c r="N119" s="133">
        <v>0</v>
      </c>
    </row>
    <row r="120" spans="1:14" s="1" customFormat="1" x14ac:dyDescent="0.2">
      <c r="A120" s="20">
        <v>106</v>
      </c>
      <c r="B120" s="21" t="s">
        <v>181</v>
      </c>
      <c r="C120" s="10" t="s">
        <v>182</v>
      </c>
      <c r="D120" s="44">
        <f t="shared" si="3"/>
        <v>0</v>
      </c>
      <c r="E120" s="133">
        <v>0</v>
      </c>
      <c r="F120" s="133">
        <v>0</v>
      </c>
      <c r="G120" s="133">
        <v>0</v>
      </c>
      <c r="H120" s="133">
        <v>0</v>
      </c>
      <c r="I120" s="133">
        <v>0</v>
      </c>
      <c r="J120" s="133">
        <v>0</v>
      </c>
      <c r="K120" s="133">
        <v>0</v>
      </c>
      <c r="L120" s="133">
        <v>0</v>
      </c>
      <c r="M120" s="133">
        <v>0</v>
      </c>
      <c r="N120" s="133">
        <v>0</v>
      </c>
    </row>
    <row r="121" spans="1:14" s="1" customFormat="1" x14ac:dyDescent="0.2">
      <c r="A121" s="20">
        <v>107</v>
      </c>
      <c r="B121" s="12" t="s">
        <v>183</v>
      </c>
      <c r="C121" s="18" t="s">
        <v>184</v>
      </c>
      <c r="D121" s="44">
        <f t="shared" si="3"/>
        <v>0</v>
      </c>
      <c r="E121" s="133">
        <v>0</v>
      </c>
      <c r="F121" s="133">
        <v>0</v>
      </c>
      <c r="G121" s="133">
        <v>0</v>
      </c>
      <c r="H121" s="133">
        <v>0</v>
      </c>
      <c r="I121" s="133">
        <v>0</v>
      </c>
      <c r="J121" s="133">
        <v>0</v>
      </c>
      <c r="K121" s="133">
        <v>0</v>
      </c>
      <c r="L121" s="133">
        <v>0</v>
      </c>
      <c r="M121" s="133">
        <v>0</v>
      </c>
      <c r="N121" s="133">
        <v>0</v>
      </c>
    </row>
    <row r="122" spans="1:14" s="1" customFormat="1" x14ac:dyDescent="0.2">
      <c r="A122" s="20">
        <v>108</v>
      </c>
      <c r="B122" s="21" t="s">
        <v>185</v>
      </c>
      <c r="C122" s="10" t="s">
        <v>265</v>
      </c>
      <c r="D122" s="44">
        <f t="shared" si="3"/>
        <v>7106615</v>
      </c>
      <c r="E122" s="133">
        <v>0</v>
      </c>
      <c r="F122" s="133">
        <v>7106615</v>
      </c>
      <c r="G122" s="133">
        <v>0</v>
      </c>
      <c r="H122" s="133">
        <v>0</v>
      </c>
      <c r="I122" s="133">
        <v>0</v>
      </c>
      <c r="J122" s="133">
        <v>0</v>
      </c>
      <c r="K122" s="133">
        <v>0</v>
      </c>
      <c r="L122" s="133">
        <v>0</v>
      </c>
      <c r="M122" s="133">
        <v>0</v>
      </c>
      <c r="N122" s="133">
        <v>0</v>
      </c>
    </row>
    <row r="123" spans="1:14" s="1" customFormat="1" x14ac:dyDescent="0.2">
      <c r="A123" s="20">
        <v>109</v>
      </c>
      <c r="B123" s="13" t="s">
        <v>186</v>
      </c>
      <c r="C123" s="10" t="s">
        <v>254</v>
      </c>
      <c r="D123" s="44">
        <f t="shared" si="3"/>
        <v>7299773</v>
      </c>
      <c r="E123" s="133">
        <v>1895272</v>
      </c>
      <c r="F123" s="133">
        <v>5404501</v>
      </c>
      <c r="G123" s="133">
        <v>0</v>
      </c>
      <c r="H123" s="133">
        <v>0</v>
      </c>
      <c r="I123" s="133">
        <v>0</v>
      </c>
      <c r="J123" s="133">
        <v>0</v>
      </c>
      <c r="K123" s="133">
        <v>0</v>
      </c>
      <c r="L123" s="133">
        <v>0</v>
      </c>
      <c r="M123" s="133">
        <v>0</v>
      </c>
      <c r="N123" s="133">
        <v>0</v>
      </c>
    </row>
    <row r="124" spans="1:14" s="1" customFormat="1" x14ac:dyDescent="0.2">
      <c r="A124" s="20">
        <v>110</v>
      </c>
      <c r="B124" s="12" t="s">
        <v>335</v>
      </c>
      <c r="C124" s="10" t="s">
        <v>322</v>
      </c>
      <c r="D124" s="44">
        <f t="shared" si="3"/>
        <v>0</v>
      </c>
      <c r="E124" s="133">
        <v>0</v>
      </c>
      <c r="F124" s="133">
        <v>0</v>
      </c>
      <c r="G124" s="133">
        <v>0</v>
      </c>
      <c r="H124" s="133">
        <v>0</v>
      </c>
      <c r="I124" s="133">
        <v>0</v>
      </c>
      <c r="J124" s="133">
        <v>0</v>
      </c>
      <c r="K124" s="133">
        <v>0</v>
      </c>
      <c r="L124" s="133">
        <v>0</v>
      </c>
      <c r="M124" s="133">
        <v>0</v>
      </c>
      <c r="N124" s="133">
        <v>0</v>
      </c>
    </row>
    <row r="125" spans="1:14" s="1" customFormat="1" x14ac:dyDescent="0.2">
      <c r="A125" s="20">
        <v>111</v>
      </c>
      <c r="B125" s="13" t="s">
        <v>187</v>
      </c>
      <c r="C125" s="10" t="s">
        <v>188</v>
      </c>
      <c r="D125" s="44">
        <f t="shared" si="3"/>
        <v>0</v>
      </c>
      <c r="E125" s="133">
        <v>0</v>
      </c>
      <c r="F125" s="133">
        <v>0</v>
      </c>
      <c r="G125" s="133">
        <v>0</v>
      </c>
      <c r="H125" s="133">
        <v>0</v>
      </c>
      <c r="I125" s="133">
        <v>0</v>
      </c>
      <c r="J125" s="133">
        <v>0</v>
      </c>
      <c r="K125" s="133">
        <v>0</v>
      </c>
      <c r="L125" s="133">
        <v>0</v>
      </c>
      <c r="M125" s="133">
        <v>0</v>
      </c>
      <c r="N125" s="133">
        <v>0</v>
      </c>
    </row>
    <row r="126" spans="1:14" s="1" customFormat="1" x14ac:dyDescent="0.2">
      <c r="A126" s="20">
        <v>112</v>
      </c>
      <c r="B126" s="13" t="s">
        <v>189</v>
      </c>
      <c r="C126" s="10" t="s">
        <v>326</v>
      </c>
      <c r="D126" s="44">
        <f t="shared" si="3"/>
        <v>0</v>
      </c>
      <c r="E126" s="133">
        <v>0</v>
      </c>
      <c r="F126" s="133">
        <v>0</v>
      </c>
      <c r="G126" s="133">
        <v>0</v>
      </c>
      <c r="H126" s="133">
        <v>0</v>
      </c>
      <c r="I126" s="133">
        <v>0</v>
      </c>
      <c r="J126" s="133">
        <v>0</v>
      </c>
      <c r="K126" s="133">
        <v>0</v>
      </c>
      <c r="L126" s="133">
        <v>0</v>
      </c>
      <c r="M126" s="133">
        <v>0</v>
      </c>
      <c r="N126" s="133">
        <v>0</v>
      </c>
    </row>
    <row r="127" spans="1:14" s="1" customFormat="1" x14ac:dyDescent="0.2">
      <c r="A127" s="20">
        <v>113</v>
      </c>
      <c r="B127" s="21" t="s">
        <v>190</v>
      </c>
      <c r="C127" s="10" t="s">
        <v>191</v>
      </c>
      <c r="D127" s="44">
        <f t="shared" si="3"/>
        <v>0</v>
      </c>
      <c r="E127" s="133">
        <v>0</v>
      </c>
      <c r="F127" s="133">
        <v>0</v>
      </c>
      <c r="G127" s="133">
        <v>0</v>
      </c>
      <c r="H127" s="133">
        <v>0</v>
      </c>
      <c r="I127" s="133">
        <v>0</v>
      </c>
      <c r="J127" s="133">
        <v>0</v>
      </c>
      <c r="K127" s="133">
        <v>0</v>
      </c>
      <c r="L127" s="133">
        <v>0</v>
      </c>
      <c r="M127" s="133">
        <v>0</v>
      </c>
      <c r="N127" s="133">
        <v>0</v>
      </c>
    </row>
    <row r="128" spans="1:14" s="1" customFormat="1" ht="24" x14ac:dyDescent="0.2">
      <c r="A128" s="20">
        <v>114</v>
      </c>
      <c r="B128" s="21" t="s">
        <v>192</v>
      </c>
      <c r="C128" s="35" t="s">
        <v>310</v>
      </c>
      <c r="D128" s="44">
        <f t="shared" si="3"/>
        <v>0</v>
      </c>
      <c r="E128" s="133">
        <v>0</v>
      </c>
      <c r="F128" s="133">
        <v>0</v>
      </c>
      <c r="G128" s="133">
        <v>0</v>
      </c>
      <c r="H128" s="133">
        <v>0</v>
      </c>
      <c r="I128" s="133">
        <v>0</v>
      </c>
      <c r="J128" s="133">
        <v>0</v>
      </c>
      <c r="K128" s="133">
        <v>0</v>
      </c>
      <c r="L128" s="133">
        <v>0</v>
      </c>
      <c r="M128" s="133">
        <v>0</v>
      </c>
      <c r="N128" s="133">
        <v>0</v>
      </c>
    </row>
    <row r="129" spans="1:14" s="1" customFormat="1" x14ac:dyDescent="0.2">
      <c r="A129" s="20">
        <v>115</v>
      </c>
      <c r="B129" s="21" t="s">
        <v>193</v>
      </c>
      <c r="C129" s="10" t="s">
        <v>229</v>
      </c>
      <c r="D129" s="44">
        <f t="shared" si="3"/>
        <v>281959675</v>
      </c>
      <c r="E129" s="133">
        <v>68046554</v>
      </c>
      <c r="F129" s="133">
        <v>61443556</v>
      </c>
      <c r="G129" s="133">
        <v>5189154</v>
      </c>
      <c r="H129" s="133">
        <v>5085597</v>
      </c>
      <c r="I129" s="133">
        <v>41917682</v>
      </c>
      <c r="J129" s="133">
        <v>0</v>
      </c>
      <c r="K129" s="133">
        <v>0</v>
      </c>
      <c r="L129" s="133">
        <v>16146762</v>
      </c>
      <c r="M129" s="133">
        <v>84130370</v>
      </c>
      <c r="N129" s="133">
        <v>0</v>
      </c>
    </row>
    <row r="130" spans="1:14" x14ac:dyDescent="0.2">
      <c r="A130" s="20">
        <v>116</v>
      </c>
      <c r="B130" s="21" t="s">
        <v>194</v>
      </c>
      <c r="C130" s="10" t="s">
        <v>195</v>
      </c>
      <c r="D130" s="44">
        <f t="shared" si="3"/>
        <v>539645942</v>
      </c>
      <c r="E130" s="133">
        <v>254576952</v>
      </c>
      <c r="F130" s="133">
        <v>109553953</v>
      </c>
      <c r="G130" s="133">
        <v>2025910</v>
      </c>
      <c r="H130" s="133">
        <v>19284194</v>
      </c>
      <c r="I130" s="133">
        <v>111089413</v>
      </c>
      <c r="J130" s="133">
        <v>0</v>
      </c>
      <c r="K130" s="133">
        <v>0</v>
      </c>
      <c r="L130" s="133">
        <v>43115520</v>
      </c>
      <c r="M130" s="133">
        <v>0</v>
      </c>
      <c r="N130" s="133">
        <v>0</v>
      </c>
    </row>
    <row r="131" spans="1:14" s="1" customFormat="1" x14ac:dyDescent="0.2">
      <c r="A131" s="20">
        <v>117</v>
      </c>
      <c r="B131" s="21" t="s">
        <v>196</v>
      </c>
      <c r="C131" s="10" t="s">
        <v>40</v>
      </c>
      <c r="D131" s="44">
        <f t="shared" si="3"/>
        <v>56394227</v>
      </c>
      <c r="E131" s="133">
        <v>28175241</v>
      </c>
      <c r="F131" s="133">
        <v>0</v>
      </c>
      <c r="G131" s="133">
        <v>11939667</v>
      </c>
      <c r="H131" s="133">
        <v>0</v>
      </c>
      <c r="I131" s="133">
        <v>0</v>
      </c>
      <c r="J131" s="133">
        <v>0</v>
      </c>
      <c r="K131" s="133">
        <v>0</v>
      </c>
      <c r="L131" s="133">
        <v>16168320</v>
      </c>
      <c r="M131" s="133">
        <v>110999</v>
      </c>
      <c r="N131" s="133">
        <v>0</v>
      </c>
    </row>
    <row r="132" spans="1:14" s="1" customFormat="1" x14ac:dyDescent="0.2">
      <c r="A132" s="20">
        <v>118</v>
      </c>
      <c r="B132" s="12" t="s">
        <v>197</v>
      </c>
      <c r="C132" s="10" t="s">
        <v>46</v>
      </c>
      <c r="D132" s="44">
        <f t="shared" si="3"/>
        <v>27653803</v>
      </c>
      <c r="E132" s="133">
        <v>9075470</v>
      </c>
      <c r="F132" s="133">
        <v>12897341</v>
      </c>
      <c r="G132" s="133">
        <v>2385432</v>
      </c>
      <c r="H132" s="133">
        <v>3295560</v>
      </c>
      <c r="I132" s="133">
        <v>0</v>
      </c>
      <c r="J132" s="133">
        <v>0</v>
      </c>
      <c r="K132" s="133">
        <v>0</v>
      </c>
      <c r="L132" s="133">
        <v>0</v>
      </c>
      <c r="M132" s="133">
        <v>0</v>
      </c>
      <c r="N132" s="133">
        <v>0</v>
      </c>
    </row>
    <row r="133" spans="1:14" s="1" customFormat="1" x14ac:dyDescent="0.2">
      <c r="A133" s="20">
        <v>119</v>
      </c>
      <c r="B133" s="12" t="s">
        <v>198</v>
      </c>
      <c r="C133" s="10" t="s">
        <v>231</v>
      </c>
      <c r="D133" s="44">
        <f t="shared" si="3"/>
        <v>0</v>
      </c>
      <c r="E133" s="133">
        <v>0</v>
      </c>
      <c r="F133" s="133">
        <v>0</v>
      </c>
      <c r="G133" s="133">
        <v>0</v>
      </c>
      <c r="H133" s="133">
        <v>0</v>
      </c>
      <c r="I133" s="133">
        <v>0</v>
      </c>
      <c r="J133" s="133">
        <v>0</v>
      </c>
      <c r="K133" s="133">
        <v>0</v>
      </c>
      <c r="L133" s="133">
        <v>0</v>
      </c>
      <c r="M133" s="133">
        <v>0</v>
      </c>
      <c r="N133" s="133">
        <v>0</v>
      </c>
    </row>
    <row r="134" spans="1:14" s="1" customFormat="1" x14ac:dyDescent="0.2">
      <c r="A134" s="20">
        <v>120</v>
      </c>
      <c r="B134" s="12" t="s">
        <v>199</v>
      </c>
      <c r="C134" s="10" t="s">
        <v>48</v>
      </c>
      <c r="D134" s="44">
        <f t="shared" si="3"/>
        <v>16030402</v>
      </c>
      <c r="E134" s="133">
        <v>0</v>
      </c>
      <c r="F134" s="133">
        <v>15557724</v>
      </c>
      <c r="G134" s="133">
        <v>472678</v>
      </c>
      <c r="H134" s="133">
        <v>0</v>
      </c>
      <c r="I134" s="133">
        <v>0</v>
      </c>
      <c r="J134" s="133">
        <v>0</v>
      </c>
      <c r="K134" s="133">
        <v>0</v>
      </c>
      <c r="L134" s="133">
        <v>0</v>
      </c>
      <c r="M134" s="133">
        <v>0</v>
      </c>
      <c r="N134" s="133">
        <v>0</v>
      </c>
    </row>
    <row r="135" spans="1:14" s="1" customFormat="1" x14ac:dyDescent="0.2">
      <c r="A135" s="20">
        <v>121</v>
      </c>
      <c r="B135" s="21" t="s">
        <v>200</v>
      </c>
      <c r="C135" s="10" t="s">
        <v>47</v>
      </c>
      <c r="D135" s="44">
        <f t="shared" si="3"/>
        <v>71499166</v>
      </c>
      <c r="E135" s="133">
        <v>0</v>
      </c>
      <c r="F135" s="133">
        <v>0</v>
      </c>
      <c r="G135" s="133">
        <v>0</v>
      </c>
      <c r="H135" s="133">
        <v>0</v>
      </c>
      <c r="I135" s="133">
        <v>0</v>
      </c>
      <c r="J135" s="133">
        <v>71499166</v>
      </c>
      <c r="K135" s="133">
        <v>0</v>
      </c>
      <c r="L135" s="133">
        <v>0</v>
      </c>
      <c r="M135" s="133">
        <v>0</v>
      </c>
      <c r="N135" s="133">
        <v>0</v>
      </c>
    </row>
    <row r="136" spans="1:14" s="1" customFormat="1" x14ac:dyDescent="0.2">
      <c r="A136" s="20">
        <v>122</v>
      </c>
      <c r="B136" s="21" t="s">
        <v>201</v>
      </c>
      <c r="C136" s="10" t="s">
        <v>202</v>
      </c>
      <c r="D136" s="44">
        <f t="shared" si="3"/>
        <v>366501</v>
      </c>
      <c r="E136" s="133">
        <v>0</v>
      </c>
      <c r="F136" s="133">
        <v>0</v>
      </c>
      <c r="G136" s="133">
        <v>366501</v>
      </c>
      <c r="H136" s="133">
        <v>0</v>
      </c>
      <c r="I136" s="133">
        <v>0</v>
      </c>
      <c r="J136" s="133">
        <v>0</v>
      </c>
      <c r="K136" s="133">
        <v>0</v>
      </c>
      <c r="L136" s="133">
        <v>0</v>
      </c>
      <c r="M136" s="133">
        <v>0</v>
      </c>
      <c r="N136" s="133">
        <v>0</v>
      </c>
    </row>
    <row r="137" spans="1:14" s="1" customFormat="1" x14ac:dyDescent="0.2">
      <c r="A137" s="20">
        <v>123</v>
      </c>
      <c r="B137" s="21" t="s">
        <v>203</v>
      </c>
      <c r="C137" s="10" t="s">
        <v>41</v>
      </c>
      <c r="D137" s="44">
        <f t="shared" si="3"/>
        <v>18845886</v>
      </c>
      <c r="E137" s="133">
        <v>13707349</v>
      </c>
      <c r="F137" s="133">
        <v>0</v>
      </c>
      <c r="G137" s="133">
        <v>2775185</v>
      </c>
      <c r="H137" s="133">
        <v>2363352</v>
      </c>
      <c r="I137" s="133">
        <v>0</v>
      </c>
      <c r="J137" s="133">
        <v>0</v>
      </c>
      <c r="K137" s="133">
        <v>0</v>
      </c>
      <c r="L137" s="133">
        <v>0</v>
      </c>
      <c r="M137" s="133">
        <v>0</v>
      </c>
      <c r="N137" s="133">
        <v>0</v>
      </c>
    </row>
    <row r="138" spans="1:14" s="1" customFormat="1" x14ac:dyDescent="0.2">
      <c r="A138" s="20">
        <v>124</v>
      </c>
      <c r="B138" s="12" t="s">
        <v>204</v>
      </c>
      <c r="C138" s="10" t="s">
        <v>230</v>
      </c>
      <c r="D138" s="44">
        <f t="shared" si="3"/>
        <v>150560148</v>
      </c>
      <c r="E138" s="133">
        <v>66943764</v>
      </c>
      <c r="F138" s="133">
        <v>55883796</v>
      </c>
      <c r="G138" s="133">
        <v>6751956</v>
      </c>
      <c r="H138" s="133">
        <v>3210880</v>
      </c>
      <c r="I138" s="133">
        <v>0</v>
      </c>
      <c r="J138" s="133">
        <v>0</v>
      </c>
      <c r="K138" s="133">
        <v>0</v>
      </c>
      <c r="L138" s="133">
        <v>0</v>
      </c>
      <c r="M138" s="133">
        <v>17769752</v>
      </c>
      <c r="N138" s="133">
        <v>964157</v>
      </c>
    </row>
    <row r="139" spans="1:14" s="1" customFormat="1" x14ac:dyDescent="0.2">
      <c r="A139" s="20">
        <v>125</v>
      </c>
      <c r="B139" s="13" t="s">
        <v>205</v>
      </c>
      <c r="C139" s="10" t="s">
        <v>206</v>
      </c>
      <c r="D139" s="44">
        <f t="shared" si="3"/>
        <v>85665639</v>
      </c>
      <c r="E139" s="133">
        <v>10506911</v>
      </c>
      <c r="F139" s="133">
        <v>4974012</v>
      </c>
      <c r="G139" s="133">
        <v>8977464</v>
      </c>
      <c r="H139" s="133">
        <v>6288923</v>
      </c>
      <c r="I139" s="133">
        <v>20528826</v>
      </c>
      <c r="J139" s="133">
        <v>0</v>
      </c>
      <c r="K139" s="133">
        <v>0</v>
      </c>
      <c r="L139" s="133">
        <v>0</v>
      </c>
      <c r="M139" s="133">
        <v>34389503</v>
      </c>
      <c r="N139" s="133">
        <v>1147734</v>
      </c>
    </row>
    <row r="140" spans="1:14" x14ac:dyDescent="0.2">
      <c r="A140" s="20">
        <v>126</v>
      </c>
      <c r="B140" s="21" t="s">
        <v>207</v>
      </c>
      <c r="C140" s="10" t="s">
        <v>208</v>
      </c>
      <c r="D140" s="44">
        <f t="shared" ref="D140:D150" si="4">SUM(E140:M140)</f>
        <v>7068920</v>
      </c>
      <c r="E140" s="133">
        <v>7068920</v>
      </c>
      <c r="F140" s="133">
        <v>0</v>
      </c>
      <c r="G140" s="133">
        <v>0</v>
      </c>
      <c r="H140" s="133">
        <v>0</v>
      </c>
      <c r="I140" s="133">
        <v>0</v>
      </c>
      <c r="J140" s="133">
        <v>0</v>
      </c>
      <c r="K140" s="133">
        <v>0</v>
      </c>
      <c r="L140" s="133">
        <v>0</v>
      </c>
      <c r="M140" s="133">
        <v>0</v>
      </c>
      <c r="N140" s="133">
        <v>0</v>
      </c>
    </row>
    <row r="141" spans="1:14" x14ac:dyDescent="0.2">
      <c r="A141" s="20">
        <v>127</v>
      </c>
      <c r="B141" s="12" t="s">
        <v>209</v>
      </c>
      <c r="C141" s="10" t="s">
        <v>210</v>
      </c>
      <c r="D141" s="44">
        <f t="shared" si="4"/>
        <v>0</v>
      </c>
      <c r="E141" s="133">
        <v>0</v>
      </c>
      <c r="F141" s="133">
        <v>0</v>
      </c>
      <c r="G141" s="133">
        <v>0</v>
      </c>
      <c r="H141" s="133">
        <v>0</v>
      </c>
      <c r="I141" s="133">
        <v>0</v>
      </c>
      <c r="J141" s="133">
        <v>0</v>
      </c>
      <c r="K141" s="133">
        <v>0</v>
      </c>
      <c r="L141" s="133">
        <v>0</v>
      </c>
      <c r="M141" s="133">
        <v>0</v>
      </c>
      <c r="N141" s="133">
        <v>0</v>
      </c>
    </row>
    <row r="142" spans="1:14" x14ac:dyDescent="0.2">
      <c r="A142" s="20">
        <v>128</v>
      </c>
      <c r="B142" s="21" t="s">
        <v>211</v>
      </c>
      <c r="C142" s="10" t="s">
        <v>212</v>
      </c>
      <c r="D142" s="44">
        <f t="shared" si="4"/>
        <v>292142167</v>
      </c>
      <c r="E142" s="133">
        <v>0</v>
      </c>
      <c r="F142" s="133">
        <v>0</v>
      </c>
      <c r="G142" s="133">
        <v>0</v>
      </c>
      <c r="H142" s="133">
        <v>0</v>
      </c>
      <c r="I142" s="133">
        <v>0</v>
      </c>
      <c r="J142" s="133">
        <v>0</v>
      </c>
      <c r="K142" s="133">
        <v>292142167</v>
      </c>
      <c r="L142" s="133">
        <v>0</v>
      </c>
      <c r="M142" s="133">
        <v>0</v>
      </c>
      <c r="N142" s="133">
        <v>0</v>
      </c>
    </row>
    <row r="143" spans="1:14" x14ac:dyDescent="0.2">
      <c r="A143" s="20">
        <v>129</v>
      </c>
      <c r="B143" s="91" t="s">
        <v>255</v>
      </c>
      <c r="C143" s="94" t="s">
        <v>256</v>
      </c>
      <c r="D143" s="44">
        <f t="shared" si="4"/>
        <v>0</v>
      </c>
      <c r="E143" s="133">
        <v>0</v>
      </c>
      <c r="F143" s="133">
        <v>0</v>
      </c>
      <c r="G143" s="133">
        <v>0</v>
      </c>
      <c r="H143" s="133">
        <v>0</v>
      </c>
      <c r="I143" s="133">
        <v>0</v>
      </c>
      <c r="J143" s="133">
        <v>0</v>
      </c>
      <c r="K143" s="133">
        <v>0</v>
      </c>
      <c r="L143" s="133">
        <v>0</v>
      </c>
      <c r="M143" s="133">
        <v>0</v>
      </c>
      <c r="N143" s="133">
        <v>0</v>
      </c>
    </row>
    <row r="144" spans="1:14" x14ac:dyDescent="0.2">
      <c r="A144" s="20">
        <v>130</v>
      </c>
      <c r="B144" s="95" t="s">
        <v>257</v>
      </c>
      <c r="C144" s="42" t="s">
        <v>258</v>
      </c>
      <c r="D144" s="44">
        <f t="shared" si="4"/>
        <v>0</v>
      </c>
      <c r="E144" s="133">
        <v>0</v>
      </c>
      <c r="F144" s="133">
        <v>0</v>
      </c>
      <c r="G144" s="133">
        <v>0</v>
      </c>
      <c r="H144" s="133">
        <v>0</v>
      </c>
      <c r="I144" s="133">
        <v>0</v>
      </c>
      <c r="J144" s="133">
        <v>0</v>
      </c>
      <c r="K144" s="133">
        <v>0</v>
      </c>
      <c r="L144" s="133">
        <v>0</v>
      </c>
      <c r="M144" s="133">
        <v>0</v>
      </c>
      <c r="N144" s="133">
        <v>0</v>
      </c>
    </row>
    <row r="145" spans="1:14" x14ac:dyDescent="0.2">
      <c r="A145" s="20">
        <v>131</v>
      </c>
      <c r="B145" s="96" t="s">
        <v>259</v>
      </c>
      <c r="C145" s="156" t="s">
        <v>449</v>
      </c>
      <c r="D145" s="44">
        <f t="shared" si="4"/>
        <v>0</v>
      </c>
      <c r="E145" s="133">
        <v>0</v>
      </c>
      <c r="F145" s="133">
        <v>0</v>
      </c>
      <c r="G145" s="133">
        <v>0</v>
      </c>
      <c r="H145" s="133">
        <v>0</v>
      </c>
      <c r="I145" s="133">
        <v>0</v>
      </c>
      <c r="J145" s="133">
        <v>0</v>
      </c>
      <c r="K145" s="133">
        <v>0</v>
      </c>
      <c r="L145" s="133">
        <v>0</v>
      </c>
      <c r="M145" s="133">
        <v>0</v>
      </c>
      <c r="N145" s="133">
        <v>0</v>
      </c>
    </row>
    <row r="146" spans="1:14" x14ac:dyDescent="0.2">
      <c r="A146" s="20">
        <v>132</v>
      </c>
      <c r="B146" s="20" t="s">
        <v>263</v>
      </c>
      <c r="C146" s="28" t="s">
        <v>264</v>
      </c>
      <c r="D146" s="44">
        <f t="shared" si="4"/>
        <v>0</v>
      </c>
      <c r="E146" s="133">
        <v>0</v>
      </c>
      <c r="F146" s="133">
        <v>0</v>
      </c>
      <c r="G146" s="133">
        <v>0</v>
      </c>
      <c r="H146" s="133">
        <v>0</v>
      </c>
      <c r="I146" s="133">
        <v>0</v>
      </c>
      <c r="J146" s="133">
        <v>0</v>
      </c>
      <c r="K146" s="133">
        <v>0</v>
      </c>
      <c r="L146" s="133">
        <v>0</v>
      </c>
      <c r="M146" s="133">
        <v>0</v>
      </c>
      <c r="N146" s="133">
        <v>0</v>
      </c>
    </row>
    <row r="147" spans="1:14" x14ac:dyDescent="0.2">
      <c r="A147" s="20">
        <v>133</v>
      </c>
      <c r="B147" s="56" t="s">
        <v>315</v>
      </c>
      <c r="C147" s="28" t="s">
        <v>314</v>
      </c>
      <c r="D147" s="44">
        <f t="shared" si="4"/>
        <v>0</v>
      </c>
      <c r="E147" s="133">
        <v>0</v>
      </c>
      <c r="F147" s="133">
        <v>0</v>
      </c>
      <c r="G147" s="133">
        <v>0</v>
      </c>
      <c r="H147" s="133">
        <v>0</v>
      </c>
      <c r="I147" s="133">
        <v>0</v>
      </c>
      <c r="J147" s="133">
        <v>0</v>
      </c>
      <c r="K147" s="133">
        <v>0</v>
      </c>
      <c r="L147" s="133">
        <v>0</v>
      </c>
      <c r="M147" s="133">
        <v>0</v>
      </c>
      <c r="N147" s="133">
        <v>0</v>
      </c>
    </row>
    <row r="148" spans="1:14" x14ac:dyDescent="0.2">
      <c r="A148" s="20">
        <v>134</v>
      </c>
      <c r="B148" s="56" t="s">
        <v>324</v>
      </c>
      <c r="C148" s="28" t="s">
        <v>321</v>
      </c>
      <c r="D148" s="44">
        <f t="shared" si="4"/>
        <v>0</v>
      </c>
      <c r="E148" s="133">
        <v>0</v>
      </c>
      <c r="F148" s="133">
        <v>0</v>
      </c>
      <c r="G148" s="133">
        <v>0</v>
      </c>
      <c r="H148" s="133">
        <v>0</v>
      </c>
      <c r="I148" s="133">
        <v>0</v>
      </c>
      <c r="J148" s="133">
        <v>0</v>
      </c>
      <c r="K148" s="133">
        <v>0</v>
      </c>
      <c r="L148" s="133">
        <v>0</v>
      </c>
      <c r="M148" s="133">
        <v>0</v>
      </c>
      <c r="N148" s="133">
        <v>0</v>
      </c>
    </row>
    <row r="149" spans="1:14" s="4" customFormat="1" ht="24" x14ac:dyDescent="0.2">
      <c r="A149" s="20">
        <v>135</v>
      </c>
      <c r="B149" s="56" t="s">
        <v>439</v>
      </c>
      <c r="C149" s="15" t="s">
        <v>389</v>
      </c>
      <c r="D149" s="44">
        <f t="shared" si="4"/>
        <v>0</v>
      </c>
      <c r="E149" s="133">
        <v>0</v>
      </c>
      <c r="F149" s="133">
        <v>0</v>
      </c>
      <c r="G149" s="133">
        <v>0</v>
      </c>
      <c r="H149" s="133">
        <v>0</v>
      </c>
      <c r="I149" s="133">
        <v>0</v>
      </c>
      <c r="J149" s="133">
        <v>0</v>
      </c>
      <c r="K149" s="133">
        <v>0</v>
      </c>
      <c r="L149" s="133">
        <v>0</v>
      </c>
      <c r="M149" s="133">
        <v>0</v>
      </c>
      <c r="N149" s="133">
        <v>0</v>
      </c>
    </row>
    <row r="150" spans="1:14" s="4" customFormat="1" x14ac:dyDescent="0.2">
      <c r="A150" s="20">
        <v>136</v>
      </c>
      <c r="B150" s="56" t="s">
        <v>434</v>
      </c>
      <c r="C150" s="15" t="s">
        <v>435</v>
      </c>
      <c r="D150" s="44">
        <f t="shared" si="4"/>
        <v>0</v>
      </c>
      <c r="E150" s="133">
        <v>0</v>
      </c>
      <c r="F150" s="133">
        <v>0</v>
      </c>
      <c r="G150" s="133">
        <v>0</v>
      </c>
      <c r="H150" s="133">
        <v>0</v>
      </c>
      <c r="I150" s="133">
        <v>0</v>
      </c>
      <c r="J150" s="133">
        <v>0</v>
      </c>
      <c r="K150" s="133">
        <v>0</v>
      </c>
      <c r="L150" s="133">
        <v>0</v>
      </c>
      <c r="M150" s="133">
        <v>0</v>
      </c>
      <c r="N150" s="133">
        <v>0</v>
      </c>
    </row>
    <row r="151" spans="1:14" s="4" customFormat="1" x14ac:dyDescent="0.2">
      <c r="A151" s="20">
        <v>137</v>
      </c>
      <c r="B151" s="56" t="s">
        <v>454</v>
      </c>
      <c r="C151" s="15" t="s">
        <v>455</v>
      </c>
      <c r="D151" s="44"/>
      <c r="E151" s="133">
        <v>0</v>
      </c>
      <c r="F151" s="133">
        <v>0</v>
      </c>
      <c r="G151" s="133">
        <v>0</v>
      </c>
      <c r="H151" s="133">
        <v>0</v>
      </c>
      <c r="I151" s="133">
        <v>0</v>
      </c>
      <c r="J151" s="133"/>
      <c r="K151" s="133"/>
      <c r="L151" s="133"/>
      <c r="M151" s="133">
        <v>0</v>
      </c>
      <c r="N151" s="133">
        <v>0</v>
      </c>
    </row>
  </sheetData>
  <mergeCells count="20">
    <mergeCell ref="A92:A95"/>
    <mergeCell ref="B92:B95"/>
    <mergeCell ref="K5:K7"/>
    <mergeCell ref="L5:L7"/>
    <mergeCell ref="M5:M7"/>
    <mergeCell ref="I5:I7"/>
    <mergeCell ref="J5:J7"/>
    <mergeCell ref="A8:C8"/>
    <mergeCell ref="A11:C11"/>
    <mergeCell ref="E4:N4"/>
    <mergeCell ref="N6:N7"/>
    <mergeCell ref="A2:N2"/>
    <mergeCell ref="H5:H7"/>
    <mergeCell ref="A4:A7"/>
    <mergeCell ref="B4:B7"/>
    <mergeCell ref="C4:C7"/>
    <mergeCell ref="E5:E7"/>
    <mergeCell ref="D4:D7"/>
    <mergeCell ref="F5:F7"/>
    <mergeCell ref="G5:G7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O153"/>
  <sheetViews>
    <sheetView zoomScale="98" zoomScaleNormal="98" workbookViewId="0">
      <selection activeCell="D9" sqref="D9"/>
    </sheetView>
  </sheetViews>
  <sheetFormatPr defaultColWidth="9.140625" defaultRowHeight="12" x14ac:dyDescent="0.2"/>
  <cols>
    <col min="1" max="1" width="4.7109375" style="47" customWidth="1"/>
    <col min="2" max="2" width="9.28515625" style="47" customWidth="1"/>
    <col min="3" max="3" width="39.5703125" style="7" customWidth="1"/>
    <col min="4" max="4" width="13.5703125" style="46" customWidth="1"/>
    <col min="5" max="5" width="15.85546875" style="1" customWidth="1"/>
    <col min="6" max="16384" width="9.140625" style="1"/>
  </cols>
  <sheetData>
    <row r="2" spans="1:5" ht="36" customHeight="1" x14ac:dyDescent="0.2">
      <c r="A2" s="303" t="s">
        <v>379</v>
      </c>
      <c r="B2" s="303"/>
      <c r="C2" s="303"/>
      <c r="D2" s="303"/>
    </row>
    <row r="3" spans="1:5" x14ac:dyDescent="0.2">
      <c r="C3" s="48"/>
      <c r="D3" s="46" t="s">
        <v>281</v>
      </c>
    </row>
    <row r="4" spans="1:5" s="3" customFormat="1" ht="15.75" customHeight="1" x14ac:dyDescent="0.2">
      <c r="A4" s="283" t="s">
        <v>44</v>
      </c>
      <c r="B4" s="283" t="s">
        <v>56</v>
      </c>
      <c r="C4" s="283" t="s">
        <v>45</v>
      </c>
      <c r="D4" s="386" t="s">
        <v>302</v>
      </c>
    </row>
    <row r="5" spans="1:5" ht="25.5" customHeight="1" x14ac:dyDescent="0.2">
      <c r="A5" s="283"/>
      <c r="B5" s="283"/>
      <c r="C5" s="283"/>
      <c r="D5" s="387"/>
      <c r="E5" s="157"/>
    </row>
    <row r="6" spans="1:5" ht="14.25" customHeight="1" x14ac:dyDescent="0.2">
      <c r="A6" s="283"/>
      <c r="B6" s="283"/>
      <c r="C6" s="283"/>
      <c r="D6" s="387"/>
    </row>
    <row r="7" spans="1:5" ht="21.75" customHeight="1" x14ac:dyDescent="0.2">
      <c r="A7" s="283"/>
      <c r="B7" s="283"/>
      <c r="C7" s="283"/>
      <c r="D7" s="388"/>
    </row>
    <row r="8" spans="1:5" s="3" customFormat="1" x14ac:dyDescent="0.2">
      <c r="A8" s="277" t="s">
        <v>228</v>
      </c>
      <c r="B8" s="277"/>
      <c r="C8" s="277"/>
      <c r="D8" s="30">
        <f>D11+D10+D9</f>
        <v>2614739210</v>
      </c>
      <c r="E8" s="32"/>
    </row>
    <row r="9" spans="1:5" s="3" customFormat="1" ht="11.25" customHeight="1" x14ac:dyDescent="0.2">
      <c r="A9" s="55"/>
      <c r="B9" s="55"/>
      <c r="C9" s="11" t="s">
        <v>54</v>
      </c>
      <c r="D9" s="31"/>
    </row>
    <row r="10" spans="1:5" s="3" customFormat="1" ht="11.25" customHeight="1" x14ac:dyDescent="0.2">
      <c r="A10" s="55"/>
      <c r="B10" s="55"/>
      <c r="C10" s="37" t="s">
        <v>466</v>
      </c>
      <c r="D10" s="155">
        <f>2003019+1062371</f>
        <v>3065390</v>
      </c>
      <c r="E10" s="32"/>
    </row>
    <row r="11" spans="1:5" s="3" customFormat="1" x14ac:dyDescent="0.2">
      <c r="A11" s="277" t="s">
        <v>227</v>
      </c>
      <c r="B11" s="277"/>
      <c r="C11" s="277"/>
      <c r="D11" s="30">
        <f>SUM(D12:D149)-D92</f>
        <v>2611673820</v>
      </c>
    </row>
    <row r="12" spans="1:5" ht="12" customHeight="1" x14ac:dyDescent="0.2">
      <c r="A12" s="20">
        <v>1</v>
      </c>
      <c r="B12" s="12" t="s">
        <v>57</v>
      </c>
      <c r="C12" s="10" t="s">
        <v>42</v>
      </c>
      <c r="D12" s="44">
        <v>44741329</v>
      </c>
    </row>
    <row r="13" spans="1:5" x14ac:dyDescent="0.2">
      <c r="A13" s="20">
        <v>2</v>
      </c>
      <c r="B13" s="13" t="s">
        <v>58</v>
      </c>
      <c r="C13" s="10" t="s">
        <v>213</v>
      </c>
      <c r="D13" s="44">
        <v>45442715</v>
      </c>
    </row>
    <row r="14" spans="1:5" x14ac:dyDescent="0.2">
      <c r="A14" s="20">
        <v>3</v>
      </c>
      <c r="B14" s="21" t="s">
        <v>59</v>
      </c>
      <c r="C14" s="10" t="s">
        <v>5</v>
      </c>
      <c r="D14" s="44">
        <v>32712576</v>
      </c>
    </row>
    <row r="15" spans="1:5" ht="14.25" customHeight="1" x14ac:dyDescent="0.2">
      <c r="A15" s="20">
        <v>4</v>
      </c>
      <c r="B15" s="12" t="s">
        <v>60</v>
      </c>
      <c r="C15" s="10" t="s">
        <v>214</v>
      </c>
      <c r="D15" s="44">
        <v>56321025</v>
      </c>
    </row>
    <row r="16" spans="1:5" x14ac:dyDescent="0.2">
      <c r="A16" s="20">
        <v>5</v>
      </c>
      <c r="B16" s="12" t="s">
        <v>61</v>
      </c>
      <c r="C16" s="10" t="s">
        <v>8</v>
      </c>
      <c r="D16" s="44">
        <v>43004695</v>
      </c>
    </row>
    <row r="17" spans="1:4" x14ac:dyDescent="0.2">
      <c r="A17" s="20">
        <v>6</v>
      </c>
      <c r="B17" s="21" t="s">
        <v>62</v>
      </c>
      <c r="C17" s="10" t="s">
        <v>63</v>
      </c>
      <c r="D17" s="44">
        <v>4469893</v>
      </c>
    </row>
    <row r="18" spans="1:4" x14ac:dyDescent="0.2">
      <c r="A18" s="20">
        <v>7</v>
      </c>
      <c r="B18" s="12" t="s">
        <v>64</v>
      </c>
      <c r="C18" s="10" t="s">
        <v>215</v>
      </c>
      <c r="D18" s="44">
        <v>41786668</v>
      </c>
    </row>
    <row r="19" spans="1:4" x14ac:dyDescent="0.2">
      <c r="A19" s="20">
        <v>8</v>
      </c>
      <c r="B19" s="21" t="s">
        <v>65</v>
      </c>
      <c r="C19" s="10" t="s">
        <v>17</v>
      </c>
      <c r="D19" s="44">
        <v>38200189</v>
      </c>
    </row>
    <row r="20" spans="1:4" x14ac:dyDescent="0.2">
      <c r="A20" s="20">
        <v>9</v>
      </c>
      <c r="B20" s="21" t="s">
        <v>66</v>
      </c>
      <c r="C20" s="10" t="s">
        <v>6</v>
      </c>
      <c r="D20" s="44">
        <v>60719427</v>
      </c>
    </row>
    <row r="21" spans="1:4" x14ac:dyDescent="0.2">
      <c r="A21" s="20">
        <v>10</v>
      </c>
      <c r="B21" s="21" t="s">
        <v>67</v>
      </c>
      <c r="C21" s="10" t="s">
        <v>18</v>
      </c>
      <c r="D21" s="44">
        <v>43162351</v>
      </c>
    </row>
    <row r="22" spans="1:4" x14ac:dyDescent="0.2">
      <c r="A22" s="20">
        <v>11</v>
      </c>
      <c r="B22" s="21" t="s">
        <v>68</v>
      </c>
      <c r="C22" s="10" t="s">
        <v>7</v>
      </c>
      <c r="D22" s="44">
        <v>41338961</v>
      </c>
    </row>
    <row r="23" spans="1:4" x14ac:dyDescent="0.2">
      <c r="A23" s="20">
        <v>12</v>
      </c>
      <c r="B23" s="21" t="s">
        <v>69</v>
      </c>
      <c r="C23" s="10" t="s">
        <v>19</v>
      </c>
      <c r="D23" s="44">
        <v>59264490</v>
      </c>
    </row>
    <row r="24" spans="1:4" x14ac:dyDescent="0.2">
      <c r="A24" s="20">
        <v>13</v>
      </c>
      <c r="B24" s="21" t="s">
        <v>234</v>
      </c>
      <c r="C24" s="10" t="s">
        <v>235</v>
      </c>
      <c r="D24" s="44">
        <v>0</v>
      </c>
    </row>
    <row r="25" spans="1:4" x14ac:dyDescent="0.2">
      <c r="A25" s="20">
        <v>14</v>
      </c>
      <c r="B25" s="21" t="s">
        <v>70</v>
      </c>
      <c r="C25" s="10" t="s">
        <v>22</v>
      </c>
      <c r="D25" s="44">
        <v>45012897</v>
      </c>
    </row>
    <row r="26" spans="1:4" x14ac:dyDescent="0.2">
      <c r="A26" s="20">
        <v>15</v>
      </c>
      <c r="B26" s="21" t="s">
        <v>71</v>
      </c>
      <c r="C26" s="10" t="s">
        <v>10</v>
      </c>
      <c r="D26" s="44">
        <v>80302748</v>
      </c>
    </row>
    <row r="27" spans="1:4" x14ac:dyDescent="0.2">
      <c r="A27" s="20">
        <v>16</v>
      </c>
      <c r="B27" s="21" t="s">
        <v>72</v>
      </c>
      <c r="C27" s="10" t="s">
        <v>348</v>
      </c>
      <c r="D27" s="44">
        <v>72434057</v>
      </c>
    </row>
    <row r="28" spans="1:4" x14ac:dyDescent="0.2">
      <c r="A28" s="20">
        <v>17</v>
      </c>
      <c r="B28" s="21" t="s">
        <v>73</v>
      </c>
      <c r="C28" s="10" t="s">
        <v>9</v>
      </c>
      <c r="D28" s="44">
        <v>47450889</v>
      </c>
    </row>
    <row r="29" spans="1:4" x14ac:dyDescent="0.2">
      <c r="A29" s="20">
        <v>18</v>
      </c>
      <c r="B29" s="12" t="s">
        <v>74</v>
      </c>
      <c r="C29" s="10" t="s">
        <v>11</v>
      </c>
      <c r="D29" s="44">
        <v>32184018</v>
      </c>
    </row>
    <row r="30" spans="1:4" x14ac:dyDescent="0.2">
      <c r="A30" s="20">
        <v>19</v>
      </c>
      <c r="B30" s="12" t="s">
        <v>75</v>
      </c>
      <c r="C30" s="10" t="s">
        <v>216</v>
      </c>
      <c r="D30" s="44">
        <v>27960738</v>
      </c>
    </row>
    <row r="31" spans="1:4" x14ac:dyDescent="0.2">
      <c r="A31" s="20">
        <v>20</v>
      </c>
      <c r="B31" s="12" t="s">
        <v>76</v>
      </c>
      <c r="C31" s="10" t="s">
        <v>349</v>
      </c>
      <c r="D31" s="44">
        <v>69222923</v>
      </c>
    </row>
    <row r="32" spans="1:4" x14ac:dyDescent="0.2">
      <c r="A32" s="20">
        <v>21</v>
      </c>
      <c r="B32" s="12" t="s">
        <v>77</v>
      </c>
      <c r="C32" s="10" t="s">
        <v>38</v>
      </c>
      <c r="D32" s="44">
        <v>2556085</v>
      </c>
    </row>
    <row r="33" spans="1:4" x14ac:dyDescent="0.2">
      <c r="A33" s="20">
        <v>22</v>
      </c>
      <c r="B33" s="21" t="s">
        <v>78</v>
      </c>
      <c r="C33" s="10" t="s">
        <v>79</v>
      </c>
      <c r="D33" s="44">
        <v>0</v>
      </c>
    </row>
    <row r="34" spans="1:4" ht="12" customHeight="1" x14ac:dyDescent="0.2">
      <c r="A34" s="20">
        <v>23</v>
      </c>
      <c r="B34" s="21" t="s">
        <v>80</v>
      </c>
      <c r="C34" s="10" t="s">
        <v>81</v>
      </c>
      <c r="D34" s="44">
        <v>0</v>
      </c>
    </row>
    <row r="35" spans="1:4" ht="24" x14ac:dyDescent="0.2">
      <c r="A35" s="20">
        <v>24</v>
      </c>
      <c r="B35" s="21" t="s">
        <v>82</v>
      </c>
      <c r="C35" s="10" t="s">
        <v>83</v>
      </c>
      <c r="D35" s="44">
        <v>0</v>
      </c>
    </row>
    <row r="36" spans="1:4" x14ac:dyDescent="0.2">
      <c r="A36" s="20">
        <v>25</v>
      </c>
      <c r="B36" s="12" t="s">
        <v>84</v>
      </c>
      <c r="C36" s="10" t="s">
        <v>85</v>
      </c>
      <c r="D36" s="44">
        <v>73045507</v>
      </c>
    </row>
    <row r="37" spans="1:4" ht="15.75" customHeight="1" x14ac:dyDescent="0.2">
      <c r="A37" s="20">
        <v>26</v>
      </c>
      <c r="B37" s="21" t="s">
        <v>86</v>
      </c>
      <c r="C37" s="10" t="s">
        <v>87</v>
      </c>
      <c r="D37" s="44">
        <v>0</v>
      </c>
    </row>
    <row r="38" spans="1:4" x14ac:dyDescent="0.2">
      <c r="A38" s="20">
        <v>27</v>
      </c>
      <c r="B38" s="13" t="s">
        <v>88</v>
      </c>
      <c r="C38" s="10" t="s">
        <v>89</v>
      </c>
      <c r="D38" s="44">
        <v>0</v>
      </c>
    </row>
    <row r="39" spans="1:4" x14ac:dyDescent="0.2">
      <c r="A39" s="20">
        <v>28</v>
      </c>
      <c r="B39" s="13" t="s">
        <v>90</v>
      </c>
      <c r="C39" s="10" t="s">
        <v>39</v>
      </c>
      <c r="D39" s="44">
        <v>51262152</v>
      </c>
    </row>
    <row r="40" spans="1:4" x14ac:dyDescent="0.2">
      <c r="A40" s="20">
        <v>29</v>
      </c>
      <c r="B40" s="12" t="s">
        <v>91</v>
      </c>
      <c r="C40" s="10" t="s">
        <v>37</v>
      </c>
      <c r="D40" s="44">
        <v>0</v>
      </c>
    </row>
    <row r="41" spans="1:4" x14ac:dyDescent="0.2">
      <c r="A41" s="20">
        <v>30</v>
      </c>
      <c r="B41" s="13" t="s">
        <v>92</v>
      </c>
      <c r="C41" s="10" t="s">
        <v>16</v>
      </c>
      <c r="D41" s="44">
        <v>52641610</v>
      </c>
    </row>
    <row r="42" spans="1:4" x14ac:dyDescent="0.2">
      <c r="A42" s="20">
        <v>31</v>
      </c>
      <c r="B42" s="21" t="s">
        <v>93</v>
      </c>
      <c r="C42" s="10" t="s">
        <v>21</v>
      </c>
      <c r="D42" s="44">
        <v>37989251</v>
      </c>
    </row>
    <row r="43" spans="1:4" x14ac:dyDescent="0.2">
      <c r="A43" s="20">
        <v>32</v>
      </c>
      <c r="B43" s="13" t="s">
        <v>94</v>
      </c>
      <c r="C43" s="10" t="s">
        <v>24</v>
      </c>
      <c r="D43" s="44">
        <v>51348724</v>
      </c>
    </row>
    <row r="44" spans="1:4" x14ac:dyDescent="0.2">
      <c r="A44" s="20">
        <v>33</v>
      </c>
      <c r="B44" s="12" t="s">
        <v>95</v>
      </c>
      <c r="C44" s="10" t="s">
        <v>217</v>
      </c>
      <c r="D44" s="44">
        <v>60087232</v>
      </c>
    </row>
    <row r="45" spans="1:4" x14ac:dyDescent="0.2">
      <c r="A45" s="20">
        <v>34</v>
      </c>
      <c r="B45" s="14" t="s">
        <v>96</v>
      </c>
      <c r="C45" s="15" t="s">
        <v>218</v>
      </c>
      <c r="D45" s="44">
        <v>62511545</v>
      </c>
    </row>
    <row r="46" spans="1:4" x14ac:dyDescent="0.2">
      <c r="A46" s="20">
        <v>35</v>
      </c>
      <c r="B46" s="12" t="s">
        <v>97</v>
      </c>
      <c r="C46" s="10" t="s">
        <v>219</v>
      </c>
      <c r="D46" s="44">
        <v>44016329</v>
      </c>
    </row>
    <row r="47" spans="1:4" x14ac:dyDescent="0.2">
      <c r="A47" s="20">
        <v>36</v>
      </c>
      <c r="B47" s="12" t="s">
        <v>98</v>
      </c>
      <c r="C47" s="10" t="s">
        <v>23</v>
      </c>
      <c r="D47" s="44">
        <v>55828553</v>
      </c>
    </row>
    <row r="48" spans="1:4" x14ac:dyDescent="0.2">
      <c r="A48" s="20">
        <v>37</v>
      </c>
      <c r="B48" s="21" t="s">
        <v>99</v>
      </c>
      <c r="C48" s="10" t="s">
        <v>20</v>
      </c>
      <c r="D48" s="44">
        <v>38134611</v>
      </c>
    </row>
    <row r="49" spans="1:4" x14ac:dyDescent="0.2">
      <c r="A49" s="20">
        <v>38</v>
      </c>
      <c r="B49" s="13" t="s">
        <v>100</v>
      </c>
      <c r="C49" s="10" t="s">
        <v>101</v>
      </c>
      <c r="D49" s="44">
        <v>0</v>
      </c>
    </row>
    <row r="50" spans="1:4" x14ac:dyDescent="0.2">
      <c r="A50" s="20">
        <v>39</v>
      </c>
      <c r="B50" s="21" t="s">
        <v>102</v>
      </c>
      <c r="C50" s="10" t="s">
        <v>103</v>
      </c>
      <c r="D50" s="44">
        <v>0</v>
      </c>
    </row>
    <row r="51" spans="1:4" x14ac:dyDescent="0.2">
      <c r="A51" s="20">
        <v>40</v>
      </c>
      <c r="B51" s="12" t="s">
        <v>104</v>
      </c>
      <c r="C51" s="10" t="s">
        <v>224</v>
      </c>
      <c r="D51" s="44">
        <v>53187182</v>
      </c>
    </row>
    <row r="52" spans="1:4" ht="10.5" customHeight="1" x14ac:dyDescent="0.2">
      <c r="A52" s="20">
        <v>41</v>
      </c>
      <c r="B52" s="12" t="s">
        <v>105</v>
      </c>
      <c r="C52" s="10" t="s">
        <v>2</v>
      </c>
      <c r="D52" s="44">
        <v>33425657</v>
      </c>
    </row>
    <row r="53" spans="1:4" x14ac:dyDescent="0.2">
      <c r="A53" s="20">
        <v>42</v>
      </c>
      <c r="B53" s="21" t="s">
        <v>106</v>
      </c>
      <c r="C53" s="10" t="s">
        <v>3</v>
      </c>
      <c r="D53" s="44">
        <v>42810181</v>
      </c>
    </row>
    <row r="54" spans="1:4" x14ac:dyDescent="0.2">
      <c r="A54" s="20">
        <v>43</v>
      </c>
      <c r="B54" s="13" t="s">
        <v>152</v>
      </c>
      <c r="C54" s="10" t="s">
        <v>32</v>
      </c>
      <c r="D54" s="44">
        <v>53186589</v>
      </c>
    </row>
    <row r="55" spans="1:4" x14ac:dyDescent="0.2">
      <c r="A55" s="20">
        <v>44</v>
      </c>
      <c r="B55" s="21" t="s">
        <v>107</v>
      </c>
      <c r="C55" s="10" t="s">
        <v>220</v>
      </c>
      <c r="D55" s="44">
        <v>70337045</v>
      </c>
    </row>
    <row r="56" spans="1:4" ht="10.5" customHeight="1" x14ac:dyDescent="0.2">
      <c r="A56" s="20">
        <v>45</v>
      </c>
      <c r="B56" s="13" t="s">
        <v>108</v>
      </c>
      <c r="C56" s="10" t="s">
        <v>0</v>
      </c>
      <c r="D56" s="44">
        <v>52753484</v>
      </c>
    </row>
    <row r="57" spans="1:4" x14ac:dyDescent="0.2">
      <c r="A57" s="20">
        <v>46</v>
      </c>
      <c r="B57" s="21" t="s">
        <v>109</v>
      </c>
      <c r="C57" s="10" t="s">
        <v>4</v>
      </c>
      <c r="D57" s="44">
        <v>33965343</v>
      </c>
    </row>
    <row r="58" spans="1:4" x14ac:dyDescent="0.2">
      <c r="A58" s="20">
        <v>47</v>
      </c>
      <c r="B58" s="13" t="s">
        <v>110</v>
      </c>
      <c r="C58" s="10" t="s">
        <v>1</v>
      </c>
      <c r="D58" s="44">
        <v>50031355</v>
      </c>
    </row>
    <row r="59" spans="1:4" x14ac:dyDescent="0.2">
      <c r="A59" s="20">
        <v>48</v>
      </c>
      <c r="B59" s="21" t="s">
        <v>111</v>
      </c>
      <c r="C59" s="10" t="s">
        <v>221</v>
      </c>
      <c r="D59" s="44">
        <v>48425855</v>
      </c>
    </row>
    <row r="60" spans="1:4" x14ac:dyDescent="0.2">
      <c r="A60" s="20">
        <v>49</v>
      </c>
      <c r="B60" s="21" t="s">
        <v>112</v>
      </c>
      <c r="C60" s="10" t="s">
        <v>25</v>
      </c>
      <c r="D60" s="44">
        <v>81203817</v>
      </c>
    </row>
    <row r="61" spans="1:4" x14ac:dyDescent="0.2">
      <c r="A61" s="20">
        <v>50</v>
      </c>
      <c r="B61" s="21" t="s">
        <v>160</v>
      </c>
      <c r="C61" s="10" t="s">
        <v>53</v>
      </c>
      <c r="D61" s="44">
        <v>48754475</v>
      </c>
    </row>
    <row r="62" spans="1:4" x14ac:dyDescent="0.2">
      <c r="A62" s="20">
        <v>51</v>
      </c>
      <c r="B62" s="21" t="s">
        <v>113</v>
      </c>
      <c r="C62" s="10" t="s">
        <v>222</v>
      </c>
      <c r="D62" s="44">
        <v>51297860</v>
      </c>
    </row>
    <row r="63" spans="1:4" x14ac:dyDescent="0.2">
      <c r="A63" s="20">
        <v>52</v>
      </c>
      <c r="B63" s="13" t="s">
        <v>162</v>
      </c>
      <c r="C63" s="10" t="s">
        <v>223</v>
      </c>
      <c r="D63" s="44">
        <v>39498897</v>
      </c>
    </row>
    <row r="64" spans="1:4" x14ac:dyDescent="0.2">
      <c r="A64" s="20">
        <v>53</v>
      </c>
      <c r="B64" s="21" t="s">
        <v>226</v>
      </c>
      <c r="C64" s="10" t="s">
        <v>225</v>
      </c>
      <c r="D64" s="44">
        <v>0</v>
      </c>
    </row>
    <row r="65" spans="1:4" ht="14.25" customHeight="1" x14ac:dyDescent="0.2">
      <c r="A65" s="20">
        <v>54</v>
      </c>
      <c r="B65" s="21" t="s">
        <v>236</v>
      </c>
      <c r="C65" s="10" t="s">
        <v>237</v>
      </c>
      <c r="D65" s="44">
        <v>0</v>
      </c>
    </row>
    <row r="66" spans="1:4" ht="14.25" customHeight="1" x14ac:dyDescent="0.2">
      <c r="A66" s="20">
        <v>55</v>
      </c>
      <c r="B66" s="21" t="s">
        <v>114</v>
      </c>
      <c r="C66" s="10" t="s">
        <v>52</v>
      </c>
      <c r="D66" s="44">
        <v>0</v>
      </c>
    </row>
    <row r="67" spans="1:4" ht="14.25" customHeight="1" x14ac:dyDescent="0.2">
      <c r="A67" s="20">
        <v>56</v>
      </c>
      <c r="B67" s="13" t="s">
        <v>115</v>
      </c>
      <c r="C67" s="10" t="s">
        <v>238</v>
      </c>
      <c r="D67" s="44">
        <v>0</v>
      </c>
    </row>
    <row r="68" spans="1:4" ht="25.5" customHeight="1" x14ac:dyDescent="0.2">
      <c r="A68" s="20">
        <v>57</v>
      </c>
      <c r="B68" s="12" t="s">
        <v>116</v>
      </c>
      <c r="C68" s="10" t="s">
        <v>117</v>
      </c>
      <c r="D68" s="44">
        <v>0</v>
      </c>
    </row>
    <row r="69" spans="1:4" ht="25.5" customHeight="1" x14ac:dyDescent="0.2">
      <c r="A69" s="20">
        <v>58</v>
      </c>
      <c r="B69" s="13" t="s">
        <v>118</v>
      </c>
      <c r="C69" s="10" t="s">
        <v>239</v>
      </c>
      <c r="D69" s="44">
        <v>0</v>
      </c>
    </row>
    <row r="70" spans="1:4" x14ac:dyDescent="0.2">
      <c r="A70" s="20">
        <v>59</v>
      </c>
      <c r="B70" s="21" t="s">
        <v>119</v>
      </c>
      <c r="C70" s="10" t="s">
        <v>331</v>
      </c>
      <c r="D70" s="44">
        <v>0</v>
      </c>
    </row>
    <row r="71" spans="1:4" ht="24" x14ac:dyDescent="0.2">
      <c r="A71" s="20">
        <v>60</v>
      </c>
      <c r="B71" s="12" t="s">
        <v>120</v>
      </c>
      <c r="C71" s="10" t="s">
        <v>240</v>
      </c>
      <c r="D71" s="44">
        <v>0</v>
      </c>
    </row>
    <row r="72" spans="1:4" ht="24" x14ac:dyDescent="0.2">
      <c r="A72" s="20">
        <v>61</v>
      </c>
      <c r="B72" s="12" t="s">
        <v>121</v>
      </c>
      <c r="C72" s="10" t="s">
        <v>241</v>
      </c>
      <c r="D72" s="44">
        <v>0</v>
      </c>
    </row>
    <row r="73" spans="1:4" x14ac:dyDescent="0.2">
      <c r="A73" s="20">
        <v>62</v>
      </c>
      <c r="B73" s="13" t="s">
        <v>122</v>
      </c>
      <c r="C73" s="10" t="s">
        <v>242</v>
      </c>
      <c r="D73" s="44">
        <v>0</v>
      </c>
    </row>
    <row r="74" spans="1:4" x14ac:dyDescent="0.2">
      <c r="A74" s="20">
        <v>63</v>
      </c>
      <c r="B74" s="13" t="s">
        <v>123</v>
      </c>
      <c r="C74" s="10" t="s">
        <v>51</v>
      </c>
      <c r="D74" s="44">
        <v>0</v>
      </c>
    </row>
    <row r="75" spans="1:4" x14ac:dyDescent="0.2">
      <c r="A75" s="20">
        <v>64</v>
      </c>
      <c r="B75" s="13" t="s">
        <v>124</v>
      </c>
      <c r="C75" s="10" t="s">
        <v>243</v>
      </c>
      <c r="D75" s="44">
        <v>0</v>
      </c>
    </row>
    <row r="76" spans="1:4" ht="24" x14ac:dyDescent="0.2">
      <c r="A76" s="20">
        <v>65</v>
      </c>
      <c r="B76" s="13" t="s">
        <v>125</v>
      </c>
      <c r="C76" s="10" t="s">
        <v>244</v>
      </c>
      <c r="D76" s="44">
        <v>0</v>
      </c>
    </row>
    <row r="77" spans="1:4" ht="24" x14ac:dyDescent="0.2">
      <c r="A77" s="20">
        <v>66</v>
      </c>
      <c r="B77" s="12" t="s">
        <v>126</v>
      </c>
      <c r="C77" s="10" t="s">
        <v>245</v>
      </c>
      <c r="D77" s="44">
        <v>0</v>
      </c>
    </row>
    <row r="78" spans="1:4" ht="24" x14ac:dyDescent="0.2">
      <c r="A78" s="20">
        <v>67</v>
      </c>
      <c r="B78" s="13" t="s">
        <v>127</v>
      </c>
      <c r="C78" s="10" t="s">
        <v>246</v>
      </c>
      <c r="D78" s="44">
        <v>0</v>
      </c>
    </row>
    <row r="79" spans="1:4" ht="24" x14ac:dyDescent="0.2">
      <c r="A79" s="20">
        <v>68</v>
      </c>
      <c r="B79" s="13" t="s">
        <v>128</v>
      </c>
      <c r="C79" s="10" t="s">
        <v>247</v>
      </c>
      <c r="D79" s="44">
        <v>0</v>
      </c>
    </row>
    <row r="80" spans="1:4" ht="24" x14ac:dyDescent="0.2">
      <c r="A80" s="20">
        <v>69</v>
      </c>
      <c r="B80" s="12" t="s">
        <v>129</v>
      </c>
      <c r="C80" s="10" t="s">
        <v>248</v>
      </c>
      <c r="D80" s="44">
        <v>0</v>
      </c>
    </row>
    <row r="81" spans="1:4" ht="24" x14ac:dyDescent="0.2">
      <c r="A81" s="20">
        <v>70</v>
      </c>
      <c r="B81" s="12" t="s">
        <v>130</v>
      </c>
      <c r="C81" s="10" t="s">
        <v>249</v>
      </c>
      <c r="D81" s="44">
        <v>0</v>
      </c>
    </row>
    <row r="82" spans="1:4" ht="24" x14ac:dyDescent="0.2">
      <c r="A82" s="20">
        <v>71</v>
      </c>
      <c r="B82" s="12" t="s">
        <v>131</v>
      </c>
      <c r="C82" s="10" t="s">
        <v>250</v>
      </c>
      <c r="D82" s="44">
        <v>0</v>
      </c>
    </row>
    <row r="83" spans="1:4" x14ac:dyDescent="0.2">
      <c r="A83" s="20">
        <v>72</v>
      </c>
      <c r="B83" s="21" t="s">
        <v>132</v>
      </c>
      <c r="C83" s="10" t="s">
        <v>133</v>
      </c>
      <c r="D83" s="44">
        <v>3829858</v>
      </c>
    </row>
    <row r="84" spans="1:4" ht="13.5" customHeight="1" x14ac:dyDescent="0.2">
      <c r="A84" s="20">
        <v>73</v>
      </c>
      <c r="B84" s="12" t="s">
        <v>134</v>
      </c>
      <c r="C84" s="10" t="s">
        <v>251</v>
      </c>
      <c r="D84" s="44">
        <v>6659569</v>
      </c>
    </row>
    <row r="85" spans="1:4" ht="14.25" customHeight="1" x14ac:dyDescent="0.2">
      <c r="A85" s="20">
        <v>74</v>
      </c>
      <c r="B85" s="21" t="s">
        <v>135</v>
      </c>
      <c r="C85" s="10" t="s">
        <v>35</v>
      </c>
      <c r="D85" s="44">
        <v>2587566</v>
      </c>
    </row>
    <row r="86" spans="1:4" x14ac:dyDescent="0.2">
      <c r="A86" s="20">
        <v>75</v>
      </c>
      <c r="B86" s="12" t="s">
        <v>136</v>
      </c>
      <c r="C86" s="10" t="s">
        <v>436</v>
      </c>
      <c r="D86" s="44">
        <v>13443526</v>
      </c>
    </row>
    <row r="87" spans="1:4" x14ac:dyDescent="0.2">
      <c r="A87" s="20">
        <v>76</v>
      </c>
      <c r="B87" s="12" t="s">
        <v>137</v>
      </c>
      <c r="C87" s="10" t="s">
        <v>36</v>
      </c>
      <c r="D87" s="44">
        <v>6000633</v>
      </c>
    </row>
    <row r="88" spans="1:4" x14ac:dyDescent="0.2">
      <c r="A88" s="20">
        <v>77</v>
      </c>
      <c r="B88" s="12" t="s">
        <v>138</v>
      </c>
      <c r="C88" s="10" t="s">
        <v>50</v>
      </c>
      <c r="D88" s="44">
        <v>0</v>
      </c>
    </row>
    <row r="89" spans="1:4" x14ac:dyDescent="0.2">
      <c r="A89" s="20">
        <v>78</v>
      </c>
      <c r="B89" s="12" t="s">
        <v>139</v>
      </c>
      <c r="C89" s="10" t="s">
        <v>232</v>
      </c>
      <c r="D89" s="44">
        <v>2611523</v>
      </c>
    </row>
    <row r="90" spans="1:4" x14ac:dyDescent="0.2">
      <c r="A90" s="20">
        <v>79</v>
      </c>
      <c r="B90" s="12" t="s">
        <v>140</v>
      </c>
      <c r="C90" s="10" t="s">
        <v>313</v>
      </c>
      <c r="D90" s="44">
        <v>0</v>
      </c>
    </row>
    <row r="91" spans="1:4" x14ac:dyDescent="0.2">
      <c r="A91" s="20">
        <v>80</v>
      </c>
      <c r="B91" s="13" t="s">
        <v>141</v>
      </c>
      <c r="C91" s="10" t="s">
        <v>262</v>
      </c>
      <c r="D91" s="44">
        <v>0</v>
      </c>
    </row>
    <row r="92" spans="1:4" ht="24" x14ac:dyDescent="0.2">
      <c r="A92" s="265">
        <v>81</v>
      </c>
      <c r="B92" s="268" t="s">
        <v>142</v>
      </c>
      <c r="C92" s="16" t="s">
        <v>252</v>
      </c>
      <c r="D92" s="44">
        <v>0</v>
      </c>
    </row>
    <row r="93" spans="1:4" ht="36" x14ac:dyDescent="0.2">
      <c r="A93" s="266"/>
      <c r="B93" s="269"/>
      <c r="C93" s="10" t="s">
        <v>311</v>
      </c>
      <c r="D93" s="44">
        <v>0</v>
      </c>
    </row>
    <row r="94" spans="1:4" ht="24" x14ac:dyDescent="0.2">
      <c r="A94" s="266"/>
      <c r="B94" s="269"/>
      <c r="C94" s="10" t="s">
        <v>253</v>
      </c>
      <c r="D94" s="44">
        <v>0</v>
      </c>
    </row>
    <row r="95" spans="1:4" ht="36" x14ac:dyDescent="0.2">
      <c r="A95" s="267"/>
      <c r="B95" s="270"/>
      <c r="C95" s="22" t="s">
        <v>312</v>
      </c>
      <c r="D95" s="44">
        <v>0</v>
      </c>
    </row>
    <row r="96" spans="1:4" ht="24" x14ac:dyDescent="0.2">
      <c r="A96" s="20">
        <v>82</v>
      </c>
      <c r="B96" s="13" t="s">
        <v>143</v>
      </c>
      <c r="C96" s="10" t="s">
        <v>49</v>
      </c>
      <c r="D96" s="44">
        <v>0</v>
      </c>
    </row>
    <row r="97" spans="1:4" x14ac:dyDescent="0.2">
      <c r="A97" s="20">
        <v>83</v>
      </c>
      <c r="B97" s="13" t="s">
        <v>144</v>
      </c>
      <c r="C97" s="10" t="s">
        <v>145</v>
      </c>
      <c r="D97" s="44">
        <v>0</v>
      </c>
    </row>
    <row r="98" spans="1:4" x14ac:dyDescent="0.2">
      <c r="A98" s="20">
        <v>84</v>
      </c>
      <c r="B98" s="21" t="s">
        <v>146</v>
      </c>
      <c r="C98" s="10" t="s">
        <v>147</v>
      </c>
      <c r="D98" s="44">
        <v>0</v>
      </c>
    </row>
    <row r="99" spans="1:4" x14ac:dyDescent="0.2">
      <c r="A99" s="20">
        <v>85</v>
      </c>
      <c r="B99" s="13" t="s">
        <v>148</v>
      </c>
      <c r="C99" s="10" t="s">
        <v>27</v>
      </c>
      <c r="D99" s="44">
        <v>45445224</v>
      </c>
    </row>
    <row r="100" spans="1:4" x14ac:dyDescent="0.2">
      <c r="A100" s="20">
        <v>86</v>
      </c>
      <c r="B100" s="21" t="s">
        <v>149</v>
      </c>
      <c r="C100" s="10" t="s">
        <v>12</v>
      </c>
      <c r="D100" s="44">
        <v>30665773</v>
      </c>
    </row>
    <row r="101" spans="1:4" x14ac:dyDescent="0.2">
      <c r="A101" s="20">
        <v>87</v>
      </c>
      <c r="B101" s="21" t="s">
        <v>150</v>
      </c>
      <c r="C101" s="10" t="s">
        <v>26</v>
      </c>
      <c r="D101" s="44">
        <v>26636075</v>
      </c>
    </row>
    <row r="102" spans="1:4" x14ac:dyDescent="0.2">
      <c r="A102" s="20">
        <v>88</v>
      </c>
      <c r="B102" s="13" t="s">
        <v>151</v>
      </c>
      <c r="C102" s="10" t="s">
        <v>43</v>
      </c>
      <c r="D102" s="44">
        <v>38216656</v>
      </c>
    </row>
    <row r="103" spans="1:4" x14ac:dyDescent="0.2">
      <c r="A103" s="20">
        <v>89</v>
      </c>
      <c r="B103" s="12" t="s">
        <v>153</v>
      </c>
      <c r="C103" s="10" t="s">
        <v>28</v>
      </c>
      <c r="D103" s="44">
        <v>49925442</v>
      </c>
    </row>
    <row r="104" spans="1:4" x14ac:dyDescent="0.2">
      <c r="A104" s="20">
        <v>90</v>
      </c>
      <c r="B104" s="12" t="s">
        <v>154</v>
      </c>
      <c r="C104" s="10" t="s">
        <v>29</v>
      </c>
      <c r="D104" s="44">
        <v>66715424</v>
      </c>
    </row>
    <row r="105" spans="1:4" ht="12" customHeight="1" x14ac:dyDescent="0.2">
      <c r="A105" s="20">
        <v>91</v>
      </c>
      <c r="B105" s="21" t="s">
        <v>155</v>
      </c>
      <c r="C105" s="10" t="s">
        <v>14</v>
      </c>
      <c r="D105" s="44">
        <v>28962640</v>
      </c>
    </row>
    <row r="106" spans="1:4" x14ac:dyDescent="0.2">
      <c r="A106" s="20">
        <v>92</v>
      </c>
      <c r="B106" s="12" t="s">
        <v>156</v>
      </c>
      <c r="C106" s="10" t="s">
        <v>30</v>
      </c>
      <c r="D106" s="44">
        <v>48099922</v>
      </c>
    </row>
    <row r="107" spans="1:4" x14ac:dyDescent="0.2">
      <c r="A107" s="20">
        <v>93</v>
      </c>
      <c r="B107" s="12" t="s">
        <v>157</v>
      </c>
      <c r="C107" s="10" t="s">
        <v>15</v>
      </c>
      <c r="D107" s="44">
        <v>45628624</v>
      </c>
    </row>
    <row r="108" spans="1:4" x14ac:dyDescent="0.2">
      <c r="A108" s="20">
        <v>94</v>
      </c>
      <c r="B108" s="13" t="s">
        <v>158</v>
      </c>
      <c r="C108" s="10" t="s">
        <v>13</v>
      </c>
      <c r="D108" s="44">
        <v>24823174</v>
      </c>
    </row>
    <row r="109" spans="1:4" x14ac:dyDescent="0.2">
      <c r="A109" s="20">
        <v>95</v>
      </c>
      <c r="B109" s="21" t="s">
        <v>159</v>
      </c>
      <c r="C109" s="10" t="s">
        <v>31</v>
      </c>
      <c r="D109" s="44">
        <v>24108634</v>
      </c>
    </row>
    <row r="110" spans="1:4" x14ac:dyDescent="0.2">
      <c r="A110" s="20">
        <v>96</v>
      </c>
      <c r="B110" s="12" t="s">
        <v>161</v>
      </c>
      <c r="C110" s="10" t="s">
        <v>33</v>
      </c>
      <c r="D110" s="44">
        <v>55622508</v>
      </c>
    </row>
    <row r="111" spans="1:4" ht="13.5" customHeight="1" x14ac:dyDescent="0.2">
      <c r="A111" s="20">
        <v>97</v>
      </c>
      <c r="B111" s="12" t="s">
        <v>163</v>
      </c>
      <c r="C111" s="10" t="s">
        <v>164</v>
      </c>
      <c r="D111" s="44">
        <v>0</v>
      </c>
    </row>
    <row r="112" spans="1:4" x14ac:dyDescent="0.2">
      <c r="A112" s="20">
        <v>98</v>
      </c>
      <c r="B112" s="12" t="s">
        <v>165</v>
      </c>
      <c r="C112" s="10" t="s">
        <v>166</v>
      </c>
      <c r="D112" s="44">
        <v>0</v>
      </c>
    </row>
    <row r="113" spans="1:4" x14ac:dyDescent="0.2">
      <c r="A113" s="20">
        <v>99</v>
      </c>
      <c r="B113" s="21" t="s">
        <v>167</v>
      </c>
      <c r="C113" s="10" t="s">
        <v>168</v>
      </c>
      <c r="D113" s="44">
        <v>0</v>
      </c>
    </row>
    <row r="114" spans="1:4" ht="12.75" customHeight="1" x14ac:dyDescent="0.2">
      <c r="A114" s="20">
        <v>100</v>
      </c>
      <c r="B114" s="21" t="s">
        <v>169</v>
      </c>
      <c r="C114" s="10" t="s">
        <v>170</v>
      </c>
      <c r="D114" s="44">
        <v>0</v>
      </c>
    </row>
    <row r="115" spans="1:4" x14ac:dyDescent="0.2">
      <c r="A115" s="20">
        <v>101</v>
      </c>
      <c r="B115" s="21" t="s">
        <v>171</v>
      </c>
      <c r="C115" s="10" t="s">
        <v>172</v>
      </c>
      <c r="D115" s="44">
        <v>0</v>
      </c>
    </row>
    <row r="116" spans="1:4" x14ac:dyDescent="0.2">
      <c r="A116" s="20">
        <v>102</v>
      </c>
      <c r="B116" s="21" t="s">
        <v>173</v>
      </c>
      <c r="C116" s="10" t="s">
        <v>174</v>
      </c>
      <c r="D116" s="44">
        <v>0</v>
      </c>
    </row>
    <row r="117" spans="1:4" x14ac:dyDescent="0.2">
      <c r="A117" s="20">
        <v>103</v>
      </c>
      <c r="B117" s="21" t="s">
        <v>175</v>
      </c>
      <c r="C117" s="10" t="s">
        <v>176</v>
      </c>
      <c r="D117" s="44">
        <v>0</v>
      </c>
    </row>
    <row r="118" spans="1:4" x14ac:dyDescent="0.2">
      <c r="A118" s="20">
        <v>104</v>
      </c>
      <c r="B118" s="17" t="s">
        <v>177</v>
      </c>
      <c r="C118" s="15" t="s">
        <v>178</v>
      </c>
      <c r="D118" s="44">
        <v>0</v>
      </c>
    </row>
    <row r="119" spans="1:4" x14ac:dyDescent="0.2">
      <c r="A119" s="20">
        <v>105</v>
      </c>
      <c r="B119" s="13" t="s">
        <v>179</v>
      </c>
      <c r="C119" s="10" t="s">
        <v>180</v>
      </c>
      <c r="D119" s="44">
        <v>0</v>
      </c>
    </row>
    <row r="120" spans="1:4" ht="11.25" customHeight="1" x14ac:dyDescent="0.2">
      <c r="A120" s="20">
        <v>106</v>
      </c>
      <c r="B120" s="21" t="s">
        <v>181</v>
      </c>
      <c r="C120" s="10" t="s">
        <v>182</v>
      </c>
      <c r="D120" s="44">
        <v>0</v>
      </c>
    </row>
    <row r="121" spans="1:4" x14ac:dyDescent="0.2">
      <c r="A121" s="20">
        <v>107</v>
      </c>
      <c r="B121" s="12" t="s">
        <v>183</v>
      </c>
      <c r="C121" s="18" t="s">
        <v>184</v>
      </c>
      <c r="D121" s="44">
        <v>0</v>
      </c>
    </row>
    <row r="122" spans="1:4" x14ac:dyDescent="0.2">
      <c r="A122" s="20">
        <v>108</v>
      </c>
      <c r="B122" s="21" t="s">
        <v>185</v>
      </c>
      <c r="C122" s="10" t="s">
        <v>265</v>
      </c>
      <c r="D122" s="44">
        <v>0</v>
      </c>
    </row>
    <row r="123" spans="1:4" ht="14.25" customHeight="1" x14ac:dyDescent="0.2">
      <c r="A123" s="20">
        <v>109</v>
      </c>
      <c r="B123" s="13" t="s">
        <v>186</v>
      </c>
      <c r="C123" s="10" t="s">
        <v>254</v>
      </c>
      <c r="D123" s="44">
        <v>0</v>
      </c>
    </row>
    <row r="124" spans="1:4" x14ac:dyDescent="0.2">
      <c r="A124" s="20">
        <v>110</v>
      </c>
      <c r="B124" s="12" t="s">
        <v>335</v>
      </c>
      <c r="C124" s="10" t="s">
        <v>322</v>
      </c>
      <c r="D124" s="44">
        <v>0</v>
      </c>
    </row>
    <row r="125" spans="1:4" x14ac:dyDescent="0.2">
      <c r="A125" s="20">
        <v>111</v>
      </c>
      <c r="B125" s="13" t="s">
        <v>187</v>
      </c>
      <c r="C125" s="10" t="s">
        <v>188</v>
      </c>
      <c r="D125" s="44">
        <v>0</v>
      </c>
    </row>
    <row r="126" spans="1:4" ht="13.5" customHeight="1" x14ac:dyDescent="0.2">
      <c r="A126" s="20">
        <v>112</v>
      </c>
      <c r="B126" s="13" t="s">
        <v>189</v>
      </c>
      <c r="C126" s="10" t="s">
        <v>326</v>
      </c>
      <c r="D126" s="44">
        <v>0</v>
      </c>
    </row>
    <row r="127" spans="1:4" x14ac:dyDescent="0.2">
      <c r="A127" s="20">
        <v>113</v>
      </c>
      <c r="B127" s="21" t="s">
        <v>190</v>
      </c>
      <c r="C127" s="10" t="s">
        <v>191</v>
      </c>
      <c r="D127" s="44">
        <v>0</v>
      </c>
    </row>
    <row r="128" spans="1:4" x14ac:dyDescent="0.2">
      <c r="A128" s="20">
        <v>114</v>
      </c>
      <c r="B128" s="21" t="s">
        <v>192</v>
      </c>
      <c r="C128" s="35" t="s">
        <v>310</v>
      </c>
      <c r="D128" s="44">
        <v>0</v>
      </c>
    </row>
    <row r="129" spans="1:4" x14ac:dyDescent="0.2">
      <c r="A129" s="20">
        <v>115</v>
      </c>
      <c r="B129" s="21" t="s">
        <v>193</v>
      </c>
      <c r="C129" s="10" t="s">
        <v>229</v>
      </c>
      <c r="D129" s="44">
        <v>0</v>
      </c>
    </row>
    <row r="130" spans="1:4" ht="10.5" customHeight="1" x14ac:dyDescent="0.2">
      <c r="A130" s="20">
        <v>116</v>
      </c>
      <c r="B130" s="21" t="s">
        <v>194</v>
      </c>
      <c r="C130" s="10" t="s">
        <v>195</v>
      </c>
      <c r="D130" s="44">
        <v>0</v>
      </c>
    </row>
    <row r="131" spans="1:4" x14ac:dyDescent="0.2">
      <c r="A131" s="20">
        <v>117</v>
      </c>
      <c r="B131" s="21" t="s">
        <v>196</v>
      </c>
      <c r="C131" s="10" t="s">
        <v>40</v>
      </c>
      <c r="D131" s="44">
        <v>0</v>
      </c>
    </row>
    <row r="132" spans="1:4" x14ac:dyDescent="0.2">
      <c r="A132" s="20">
        <v>118</v>
      </c>
      <c r="B132" s="12" t="s">
        <v>197</v>
      </c>
      <c r="C132" s="10" t="s">
        <v>46</v>
      </c>
      <c r="D132" s="44">
        <v>0</v>
      </c>
    </row>
    <row r="133" spans="1:4" x14ac:dyDescent="0.2">
      <c r="A133" s="20">
        <v>119</v>
      </c>
      <c r="B133" s="12" t="s">
        <v>198</v>
      </c>
      <c r="C133" s="10" t="s">
        <v>231</v>
      </c>
      <c r="D133" s="44">
        <v>0</v>
      </c>
    </row>
    <row r="134" spans="1:4" x14ac:dyDescent="0.2">
      <c r="A134" s="20">
        <v>120</v>
      </c>
      <c r="B134" s="12" t="s">
        <v>199</v>
      </c>
      <c r="C134" s="10" t="s">
        <v>48</v>
      </c>
      <c r="D134" s="44">
        <v>0</v>
      </c>
    </row>
    <row r="135" spans="1:4" x14ac:dyDescent="0.2">
      <c r="A135" s="20">
        <v>121</v>
      </c>
      <c r="B135" s="21" t="s">
        <v>200</v>
      </c>
      <c r="C135" s="10" t="s">
        <v>47</v>
      </c>
      <c r="D135" s="44">
        <v>0</v>
      </c>
    </row>
    <row r="136" spans="1:4" x14ac:dyDescent="0.2">
      <c r="A136" s="20">
        <v>122</v>
      </c>
      <c r="B136" s="21" t="s">
        <v>201</v>
      </c>
      <c r="C136" s="10" t="s">
        <v>202</v>
      </c>
      <c r="D136" s="44">
        <v>0</v>
      </c>
    </row>
    <row r="137" spans="1:4" x14ac:dyDescent="0.2">
      <c r="A137" s="20">
        <v>123</v>
      </c>
      <c r="B137" s="21" t="s">
        <v>203</v>
      </c>
      <c r="C137" s="10" t="s">
        <v>41</v>
      </c>
      <c r="D137" s="44">
        <v>0</v>
      </c>
    </row>
    <row r="138" spans="1:4" x14ac:dyDescent="0.2">
      <c r="A138" s="20">
        <v>124</v>
      </c>
      <c r="B138" s="12" t="s">
        <v>204</v>
      </c>
      <c r="C138" s="10" t="s">
        <v>230</v>
      </c>
      <c r="D138" s="44">
        <v>0</v>
      </c>
    </row>
    <row r="139" spans="1:4" x14ac:dyDescent="0.2">
      <c r="A139" s="20">
        <v>125</v>
      </c>
      <c r="B139" s="13" t="s">
        <v>205</v>
      </c>
      <c r="C139" s="10" t="s">
        <v>206</v>
      </c>
      <c r="D139" s="44">
        <v>17659121</v>
      </c>
    </row>
    <row r="140" spans="1:4" x14ac:dyDescent="0.2">
      <c r="A140" s="20">
        <v>126</v>
      </c>
      <c r="B140" s="21" t="s">
        <v>207</v>
      </c>
      <c r="C140" s="10" t="s">
        <v>208</v>
      </c>
      <c r="D140" s="44">
        <v>0</v>
      </c>
    </row>
    <row r="141" spans="1:4" x14ac:dyDescent="0.2">
      <c r="A141" s="20">
        <v>127</v>
      </c>
      <c r="B141" s="12" t="s">
        <v>209</v>
      </c>
      <c r="C141" s="10" t="s">
        <v>210</v>
      </c>
      <c r="D141" s="44">
        <v>0</v>
      </c>
    </row>
    <row r="142" spans="1:4" x14ac:dyDescent="0.2">
      <c r="A142" s="20">
        <v>128</v>
      </c>
      <c r="B142" s="21" t="s">
        <v>211</v>
      </c>
      <c r="C142" s="10" t="s">
        <v>212</v>
      </c>
      <c r="D142" s="44">
        <v>0</v>
      </c>
    </row>
    <row r="143" spans="1:4" x14ac:dyDescent="0.2">
      <c r="A143" s="20">
        <v>129</v>
      </c>
      <c r="B143" s="91" t="s">
        <v>255</v>
      </c>
      <c r="C143" s="94" t="s">
        <v>256</v>
      </c>
      <c r="D143" s="44">
        <v>0</v>
      </c>
    </row>
    <row r="144" spans="1:4" x14ac:dyDescent="0.2">
      <c r="A144" s="20">
        <v>130</v>
      </c>
      <c r="B144" s="95" t="s">
        <v>257</v>
      </c>
      <c r="C144" s="42" t="s">
        <v>258</v>
      </c>
      <c r="D144" s="44">
        <v>0</v>
      </c>
    </row>
    <row r="145" spans="1:41" x14ac:dyDescent="0.2">
      <c r="A145" s="20">
        <v>131</v>
      </c>
      <c r="B145" s="96" t="s">
        <v>259</v>
      </c>
      <c r="C145" s="156" t="s">
        <v>449</v>
      </c>
      <c r="D145" s="44">
        <v>0</v>
      </c>
    </row>
    <row r="146" spans="1:41" x14ac:dyDescent="0.2">
      <c r="A146" s="20">
        <v>132</v>
      </c>
      <c r="B146" s="20" t="s">
        <v>263</v>
      </c>
      <c r="C146" s="28" t="s">
        <v>264</v>
      </c>
      <c r="D146" s="44">
        <v>0</v>
      </c>
    </row>
    <row r="147" spans="1:41" x14ac:dyDescent="0.2">
      <c r="A147" s="20">
        <v>133</v>
      </c>
      <c r="B147" s="56" t="s">
        <v>315</v>
      </c>
      <c r="C147" s="28" t="s">
        <v>314</v>
      </c>
      <c r="D147" s="44">
        <v>0</v>
      </c>
    </row>
    <row r="148" spans="1:41" s="46" customFormat="1" x14ac:dyDescent="0.2">
      <c r="A148" s="20">
        <v>134</v>
      </c>
      <c r="B148" s="56" t="s">
        <v>324</v>
      </c>
      <c r="C148" s="28" t="s">
        <v>321</v>
      </c>
      <c r="D148" s="44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s="46" customFormat="1" ht="24" x14ac:dyDescent="0.2">
      <c r="A149" s="20">
        <v>135</v>
      </c>
      <c r="B149" s="56" t="s">
        <v>439</v>
      </c>
      <c r="C149" s="15" t="s">
        <v>389</v>
      </c>
      <c r="D149" s="44">
        <v>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s="46" customFormat="1" ht="17.25" customHeight="1" x14ac:dyDescent="0.2">
      <c r="A150" s="20">
        <v>136</v>
      </c>
      <c r="B150" s="56" t="s">
        <v>434</v>
      </c>
      <c r="C150" s="15" t="s">
        <v>435</v>
      </c>
      <c r="D150" s="44">
        <v>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x14ac:dyDescent="0.2">
      <c r="A151" s="20">
        <v>137</v>
      </c>
      <c r="B151" s="56" t="s">
        <v>454</v>
      </c>
      <c r="C151" s="15" t="s">
        <v>455</v>
      </c>
      <c r="D151" s="44">
        <v>0</v>
      </c>
    </row>
    <row r="152" spans="1:41" s="46" customFormat="1" x14ac:dyDescent="0.2">
      <c r="A152" s="47"/>
      <c r="B152" s="47"/>
      <c r="C152" s="7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s="46" customFormat="1" x14ac:dyDescent="0.2">
      <c r="A153" s="47"/>
      <c r="B153" s="47"/>
      <c r="C153" s="7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</sheetData>
  <mergeCells count="9">
    <mergeCell ref="A8:C8"/>
    <mergeCell ref="A11:C11"/>
    <mergeCell ref="A92:A95"/>
    <mergeCell ref="B92:B95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51"/>
  <sheetViews>
    <sheetView zoomScale="98" zoomScaleNormal="98" workbookViewId="0">
      <pane ySplit="11" topLeftCell="A12" activePane="bottomLeft" state="frozen"/>
      <selection activeCell="C1" sqref="C1"/>
      <selection pane="bottomLeft" activeCell="K19" sqref="K19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47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8" customWidth="1"/>
    <col min="9" max="16384" width="9.140625" style="8"/>
  </cols>
  <sheetData>
    <row r="1" spans="1:8" ht="4.5" customHeight="1" x14ac:dyDescent="0.2"/>
    <row r="2" spans="1:8" ht="23.25" customHeight="1" x14ac:dyDescent="0.2"/>
    <row r="3" spans="1:8" ht="5.25" customHeight="1" x14ac:dyDescent="0.2"/>
    <row r="4" spans="1:8" ht="45.75" customHeight="1" x14ac:dyDescent="0.2">
      <c r="A4" s="303" t="s">
        <v>377</v>
      </c>
      <c r="B4" s="303"/>
      <c r="C4" s="303"/>
      <c r="D4" s="303"/>
      <c r="E4" s="303"/>
      <c r="F4" s="303"/>
      <c r="G4" s="303"/>
    </row>
    <row r="5" spans="1:8" ht="6" customHeight="1" x14ac:dyDescent="0.2">
      <c r="A5" s="76"/>
      <c r="B5" s="76"/>
      <c r="C5" s="76"/>
      <c r="D5" s="158"/>
      <c r="E5" s="76"/>
      <c r="F5" s="76"/>
      <c r="G5" s="76"/>
    </row>
    <row r="6" spans="1:8" ht="9" customHeight="1" x14ac:dyDescent="0.2">
      <c r="C6" s="9"/>
      <c r="G6" s="4" t="s">
        <v>281</v>
      </c>
    </row>
    <row r="7" spans="1:8" s="2" customFormat="1" ht="28.5" customHeight="1" x14ac:dyDescent="0.2">
      <c r="A7" s="75" t="s">
        <v>44</v>
      </c>
      <c r="B7" s="75" t="s">
        <v>56</v>
      </c>
      <c r="C7" s="75" t="s">
        <v>45</v>
      </c>
      <c r="D7" s="159" t="s">
        <v>233</v>
      </c>
      <c r="E7" s="77" t="s">
        <v>332</v>
      </c>
      <c r="F7" s="77" t="s">
        <v>333</v>
      </c>
      <c r="G7" s="77" t="s">
        <v>334</v>
      </c>
    </row>
    <row r="8" spans="1:8" s="2" customFormat="1" x14ac:dyDescent="0.2">
      <c r="A8" s="277" t="s">
        <v>228</v>
      </c>
      <c r="B8" s="277"/>
      <c r="C8" s="277"/>
      <c r="D8" s="30">
        <f>D11+D10+D9</f>
        <v>1597424738</v>
      </c>
      <c r="E8" s="30">
        <f t="shared" ref="E8:G8" si="0">E11+E10+E9</f>
        <v>47046051</v>
      </c>
      <c r="F8" s="30">
        <f t="shared" si="0"/>
        <v>3474055</v>
      </c>
      <c r="G8" s="30">
        <f t="shared" si="0"/>
        <v>1546904632</v>
      </c>
    </row>
    <row r="9" spans="1:8" s="3" customFormat="1" ht="11.25" customHeight="1" x14ac:dyDescent="0.2">
      <c r="A9" s="5"/>
      <c r="B9" s="5"/>
      <c r="C9" s="11" t="s">
        <v>54</v>
      </c>
      <c r="D9" s="31">
        <f>E9+F9+G9</f>
        <v>0</v>
      </c>
      <c r="E9" s="31"/>
      <c r="F9" s="38"/>
      <c r="G9" s="38"/>
      <c r="H9" s="32"/>
    </row>
    <row r="10" spans="1:8" s="3" customFormat="1" ht="11.25" customHeight="1" x14ac:dyDescent="0.2">
      <c r="A10" s="160"/>
      <c r="B10" s="160"/>
      <c r="C10" s="37" t="s">
        <v>466</v>
      </c>
      <c r="D10" s="31">
        <f>SUM(E10:G10)</f>
        <v>0</v>
      </c>
      <c r="E10" s="31"/>
      <c r="F10" s="38"/>
      <c r="G10" s="38"/>
    </row>
    <row r="11" spans="1:8" s="2" customFormat="1" x14ac:dyDescent="0.2">
      <c r="A11" s="277" t="s">
        <v>227</v>
      </c>
      <c r="B11" s="277"/>
      <c r="C11" s="277"/>
      <c r="D11" s="30">
        <f>SUM(D12:D149)-D92</f>
        <v>1597424738</v>
      </c>
      <c r="E11" s="30">
        <f>SUM(E12:E149)-E92</f>
        <v>47046051</v>
      </c>
      <c r="F11" s="30">
        <f>SUM(F12:F149)-F92</f>
        <v>3474055</v>
      </c>
      <c r="G11" s="30">
        <f>SUM(G12:G149)-G92</f>
        <v>1546904632</v>
      </c>
    </row>
    <row r="12" spans="1:8" s="1" customFormat="1" ht="12" customHeight="1" x14ac:dyDescent="0.2">
      <c r="A12" s="20">
        <v>1</v>
      </c>
      <c r="B12" s="12" t="s">
        <v>57</v>
      </c>
      <c r="C12" s="10" t="s">
        <v>42</v>
      </c>
      <c r="D12" s="31"/>
      <c r="E12" s="29">
        <v>0</v>
      </c>
      <c r="F12" s="29"/>
      <c r="G12" s="29"/>
    </row>
    <row r="13" spans="1:8" s="1" customFormat="1" x14ac:dyDescent="0.2">
      <c r="A13" s="20">
        <v>2</v>
      </c>
      <c r="B13" s="13" t="s">
        <v>58</v>
      </c>
      <c r="C13" s="10" t="s">
        <v>213</v>
      </c>
      <c r="D13" s="31"/>
      <c r="E13" s="29">
        <v>0</v>
      </c>
      <c r="F13" s="29"/>
      <c r="G13" s="29"/>
    </row>
    <row r="14" spans="1:8" s="19" customFormat="1" x14ac:dyDescent="0.2">
      <c r="A14" s="20">
        <v>3</v>
      </c>
      <c r="B14" s="21" t="s">
        <v>59</v>
      </c>
      <c r="C14" s="10" t="s">
        <v>5</v>
      </c>
      <c r="D14" s="31"/>
      <c r="E14" s="29">
        <v>0</v>
      </c>
      <c r="F14" s="29"/>
      <c r="G14" s="29"/>
    </row>
    <row r="15" spans="1:8" s="1" customFormat="1" ht="14.25" customHeight="1" x14ac:dyDescent="0.2">
      <c r="A15" s="20">
        <v>4</v>
      </c>
      <c r="B15" s="12" t="s">
        <v>60</v>
      </c>
      <c r="C15" s="10" t="s">
        <v>214</v>
      </c>
      <c r="D15" s="31"/>
      <c r="E15" s="29">
        <v>0</v>
      </c>
      <c r="F15" s="29"/>
      <c r="G15" s="29"/>
    </row>
    <row r="16" spans="1:8" s="1" customFormat="1" x14ac:dyDescent="0.2">
      <c r="A16" s="20">
        <v>5</v>
      </c>
      <c r="B16" s="12" t="s">
        <v>61</v>
      </c>
      <c r="C16" s="10" t="s">
        <v>8</v>
      </c>
      <c r="D16" s="31"/>
      <c r="E16" s="29">
        <v>0</v>
      </c>
      <c r="F16" s="29"/>
      <c r="G16" s="29"/>
    </row>
    <row r="17" spans="1:7" s="19" customFormat="1" x14ac:dyDescent="0.2">
      <c r="A17" s="20">
        <v>6</v>
      </c>
      <c r="B17" s="21" t="s">
        <v>62</v>
      </c>
      <c r="C17" s="10" t="s">
        <v>63</v>
      </c>
      <c r="D17" s="31">
        <f t="shared" ref="D17:D36" si="1">E17+F17+G17</f>
        <v>749574</v>
      </c>
      <c r="E17" s="29">
        <v>749574</v>
      </c>
      <c r="F17" s="29"/>
      <c r="G17" s="29"/>
    </row>
    <row r="18" spans="1:7" s="1" customFormat="1" x14ac:dyDescent="0.2">
      <c r="A18" s="20">
        <v>7</v>
      </c>
      <c r="B18" s="12" t="s">
        <v>64</v>
      </c>
      <c r="C18" s="10" t="s">
        <v>215</v>
      </c>
      <c r="D18" s="31"/>
      <c r="E18" s="29">
        <v>0</v>
      </c>
      <c r="F18" s="29"/>
      <c r="G18" s="29"/>
    </row>
    <row r="19" spans="1:7" s="1" customFormat="1" x14ac:dyDescent="0.2">
      <c r="A19" s="20">
        <v>8</v>
      </c>
      <c r="B19" s="21" t="s">
        <v>65</v>
      </c>
      <c r="C19" s="10" t="s">
        <v>17</v>
      </c>
      <c r="D19" s="31"/>
      <c r="E19" s="29">
        <v>0</v>
      </c>
      <c r="F19" s="29"/>
      <c r="G19" s="29"/>
    </row>
    <row r="20" spans="1:7" s="1" customFormat="1" x14ac:dyDescent="0.2">
      <c r="A20" s="20">
        <v>9</v>
      </c>
      <c r="B20" s="21" t="s">
        <v>66</v>
      </c>
      <c r="C20" s="10" t="s">
        <v>6</v>
      </c>
      <c r="D20" s="31"/>
      <c r="E20" s="29">
        <v>0</v>
      </c>
      <c r="F20" s="29"/>
      <c r="G20" s="29"/>
    </row>
    <row r="21" spans="1:7" s="1" customFormat="1" x14ac:dyDescent="0.2">
      <c r="A21" s="20">
        <v>10</v>
      </c>
      <c r="B21" s="21" t="s">
        <v>67</v>
      </c>
      <c r="C21" s="10" t="s">
        <v>18</v>
      </c>
      <c r="D21" s="31"/>
      <c r="E21" s="29">
        <v>0</v>
      </c>
      <c r="F21" s="29"/>
      <c r="G21" s="29"/>
    </row>
    <row r="22" spans="1:7" s="1" customFormat="1" x14ac:dyDescent="0.2">
      <c r="A22" s="20">
        <v>11</v>
      </c>
      <c r="B22" s="21" t="s">
        <v>68</v>
      </c>
      <c r="C22" s="10" t="s">
        <v>7</v>
      </c>
      <c r="D22" s="31"/>
      <c r="E22" s="29">
        <v>0</v>
      </c>
      <c r="F22" s="29"/>
      <c r="G22" s="29"/>
    </row>
    <row r="23" spans="1:7" s="1" customFormat="1" x14ac:dyDescent="0.2">
      <c r="A23" s="20">
        <v>12</v>
      </c>
      <c r="B23" s="21" t="s">
        <v>69</v>
      </c>
      <c r="C23" s="10" t="s">
        <v>19</v>
      </c>
      <c r="D23" s="31"/>
      <c r="E23" s="29">
        <v>0</v>
      </c>
      <c r="F23" s="29"/>
      <c r="G23" s="29"/>
    </row>
    <row r="24" spans="1:7" s="1" customFormat="1" x14ac:dyDescent="0.2">
      <c r="A24" s="20">
        <v>13</v>
      </c>
      <c r="B24" s="21" t="s">
        <v>234</v>
      </c>
      <c r="C24" s="10" t="s">
        <v>235</v>
      </c>
      <c r="D24" s="31"/>
      <c r="E24" s="29">
        <v>0</v>
      </c>
      <c r="F24" s="29"/>
      <c r="G24" s="29"/>
    </row>
    <row r="25" spans="1:7" s="1" customFormat="1" x14ac:dyDescent="0.2">
      <c r="A25" s="20">
        <v>14</v>
      </c>
      <c r="B25" s="21" t="s">
        <v>70</v>
      </c>
      <c r="C25" s="10" t="s">
        <v>22</v>
      </c>
      <c r="D25" s="31"/>
      <c r="E25" s="29">
        <v>0</v>
      </c>
      <c r="F25" s="29"/>
      <c r="G25" s="29"/>
    </row>
    <row r="26" spans="1:7" s="1" customFormat="1" x14ac:dyDescent="0.2">
      <c r="A26" s="20">
        <v>15</v>
      </c>
      <c r="B26" s="21" t="s">
        <v>71</v>
      </c>
      <c r="C26" s="10" t="s">
        <v>10</v>
      </c>
      <c r="D26" s="31"/>
      <c r="E26" s="29">
        <v>0</v>
      </c>
      <c r="F26" s="29"/>
      <c r="G26" s="29"/>
    </row>
    <row r="27" spans="1:7" s="1" customFormat="1" x14ac:dyDescent="0.2">
      <c r="A27" s="20">
        <v>16</v>
      </c>
      <c r="B27" s="21" t="s">
        <v>72</v>
      </c>
      <c r="C27" s="10" t="s">
        <v>348</v>
      </c>
      <c r="D27" s="31"/>
      <c r="E27" s="29">
        <v>0</v>
      </c>
      <c r="F27" s="29"/>
      <c r="G27" s="29"/>
    </row>
    <row r="28" spans="1:7" s="19" customFormat="1" x14ac:dyDescent="0.2">
      <c r="A28" s="20">
        <v>17</v>
      </c>
      <c r="B28" s="21" t="s">
        <v>73</v>
      </c>
      <c r="C28" s="10" t="s">
        <v>9</v>
      </c>
      <c r="D28" s="31"/>
      <c r="E28" s="29">
        <v>0</v>
      </c>
      <c r="F28" s="29"/>
      <c r="G28" s="29"/>
    </row>
    <row r="29" spans="1:7" s="1" customFormat="1" x14ac:dyDescent="0.2">
      <c r="A29" s="20">
        <v>18</v>
      </c>
      <c r="B29" s="12" t="s">
        <v>74</v>
      </c>
      <c r="C29" s="10" t="s">
        <v>11</v>
      </c>
      <c r="D29" s="31"/>
      <c r="E29" s="29">
        <v>0</v>
      </c>
      <c r="F29" s="29"/>
      <c r="G29" s="29"/>
    </row>
    <row r="30" spans="1:7" s="1" customFormat="1" x14ac:dyDescent="0.2">
      <c r="A30" s="20">
        <v>19</v>
      </c>
      <c r="B30" s="12" t="s">
        <v>75</v>
      </c>
      <c r="C30" s="10" t="s">
        <v>216</v>
      </c>
      <c r="D30" s="31"/>
      <c r="E30" s="29">
        <v>0</v>
      </c>
      <c r="F30" s="29"/>
      <c r="G30" s="29"/>
    </row>
    <row r="31" spans="1:7" x14ac:dyDescent="0.2">
      <c r="A31" s="20">
        <v>20</v>
      </c>
      <c r="B31" s="12" t="s">
        <v>76</v>
      </c>
      <c r="C31" s="10" t="s">
        <v>349</v>
      </c>
      <c r="D31" s="31"/>
      <c r="E31" s="29">
        <v>0</v>
      </c>
      <c r="F31" s="29"/>
      <c r="G31" s="29"/>
    </row>
    <row r="32" spans="1:7" s="19" customFormat="1" x14ac:dyDescent="0.2">
      <c r="A32" s="20">
        <v>21</v>
      </c>
      <c r="B32" s="12" t="s">
        <v>77</v>
      </c>
      <c r="C32" s="10" t="s">
        <v>38</v>
      </c>
      <c r="D32" s="31"/>
      <c r="E32" s="29">
        <v>0</v>
      </c>
      <c r="F32" s="29"/>
      <c r="G32" s="29"/>
    </row>
    <row r="33" spans="1:7" s="19" customFormat="1" x14ac:dyDescent="0.2">
      <c r="A33" s="20">
        <v>22</v>
      </c>
      <c r="B33" s="21" t="s">
        <v>78</v>
      </c>
      <c r="C33" s="10" t="s">
        <v>79</v>
      </c>
      <c r="D33" s="31"/>
      <c r="E33" s="29">
        <v>0</v>
      </c>
      <c r="F33" s="29"/>
      <c r="G33" s="29"/>
    </row>
    <row r="34" spans="1:7" s="1" customFormat="1" ht="12" customHeight="1" x14ac:dyDescent="0.2">
      <c r="A34" s="20">
        <v>23</v>
      </c>
      <c r="B34" s="21" t="s">
        <v>80</v>
      </c>
      <c r="C34" s="10" t="s">
        <v>81</v>
      </c>
      <c r="D34" s="31"/>
      <c r="E34" s="29">
        <v>0</v>
      </c>
      <c r="F34" s="29"/>
      <c r="G34" s="29"/>
    </row>
    <row r="35" spans="1:7" s="1" customFormat="1" ht="24" x14ac:dyDescent="0.2">
      <c r="A35" s="20">
        <v>24</v>
      </c>
      <c r="B35" s="21" t="s">
        <v>82</v>
      </c>
      <c r="C35" s="10" t="s">
        <v>83</v>
      </c>
      <c r="D35" s="31"/>
      <c r="E35" s="29">
        <v>0</v>
      </c>
      <c r="F35" s="29"/>
      <c r="G35" s="29"/>
    </row>
    <row r="36" spans="1:7" s="1" customFormat="1" x14ac:dyDescent="0.2">
      <c r="A36" s="20">
        <v>25</v>
      </c>
      <c r="B36" s="12" t="s">
        <v>84</v>
      </c>
      <c r="C36" s="10" t="s">
        <v>85</v>
      </c>
      <c r="D36" s="31">
        <f t="shared" si="1"/>
        <v>4584320</v>
      </c>
      <c r="E36" s="29">
        <v>4584320</v>
      </c>
      <c r="F36" s="29"/>
      <c r="G36" s="29"/>
    </row>
    <row r="37" spans="1:7" s="1" customFormat="1" ht="15.75" customHeight="1" x14ac:dyDescent="0.2">
      <c r="A37" s="20">
        <v>26</v>
      </c>
      <c r="B37" s="21" t="s">
        <v>86</v>
      </c>
      <c r="C37" s="10" t="s">
        <v>87</v>
      </c>
      <c r="D37" s="31"/>
      <c r="E37" s="29">
        <v>0</v>
      </c>
      <c r="F37" s="29"/>
      <c r="G37" s="29"/>
    </row>
    <row r="38" spans="1:7" s="1" customFormat="1" x14ac:dyDescent="0.2">
      <c r="A38" s="20">
        <v>27</v>
      </c>
      <c r="B38" s="13" t="s">
        <v>88</v>
      </c>
      <c r="C38" s="10" t="s">
        <v>89</v>
      </c>
      <c r="D38" s="31"/>
      <c r="E38" s="29">
        <v>0</v>
      </c>
      <c r="F38" s="29"/>
      <c r="G38" s="29"/>
    </row>
    <row r="39" spans="1:7" s="19" customFormat="1" x14ac:dyDescent="0.2">
      <c r="A39" s="20">
        <v>28</v>
      </c>
      <c r="B39" s="13" t="s">
        <v>90</v>
      </c>
      <c r="C39" s="10" t="s">
        <v>39</v>
      </c>
      <c r="D39" s="31"/>
      <c r="E39" s="29">
        <v>0</v>
      </c>
      <c r="F39" s="29"/>
      <c r="G39" s="29"/>
    </row>
    <row r="40" spans="1:7" x14ac:dyDescent="0.2">
      <c r="A40" s="20">
        <v>29</v>
      </c>
      <c r="B40" s="12" t="s">
        <v>91</v>
      </c>
      <c r="C40" s="10" t="s">
        <v>37</v>
      </c>
      <c r="D40" s="31"/>
      <c r="E40" s="29">
        <v>0</v>
      </c>
      <c r="F40" s="29"/>
      <c r="G40" s="29"/>
    </row>
    <row r="41" spans="1:7" s="1" customFormat="1" x14ac:dyDescent="0.2">
      <c r="A41" s="20">
        <v>30</v>
      </c>
      <c r="B41" s="13" t="s">
        <v>92</v>
      </c>
      <c r="C41" s="10" t="s">
        <v>16</v>
      </c>
      <c r="D41" s="31"/>
      <c r="E41" s="29">
        <v>0</v>
      </c>
      <c r="F41" s="29"/>
      <c r="G41" s="29"/>
    </row>
    <row r="42" spans="1:7" s="1" customFormat="1" x14ac:dyDescent="0.2">
      <c r="A42" s="20">
        <v>31</v>
      </c>
      <c r="B42" s="21" t="s">
        <v>93</v>
      </c>
      <c r="C42" s="10" t="s">
        <v>21</v>
      </c>
      <c r="D42" s="31"/>
      <c r="E42" s="29">
        <v>0</v>
      </c>
      <c r="F42" s="29"/>
      <c r="G42" s="29"/>
    </row>
    <row r="43" spans="1:7" s="1" customFormat="1" x14ac:dyDescent="0.2">
      <c r="A43" s="20">
        <v>32</v>
      </c>
      <c r="B43" s="13" t="s">
        <v>94</v>
      </c>
      <c r="C43" s="10" t="s">
        <v>24</v>
      </c>
      <c r="D43" s="31"/>
      <c r="E43" s="29">
        <v>0</v>
      </c>
      <c r="F43" s="29"/>
      <c r="G43" s="29"/>
    </row>
    <row r="44" spans="1:7" x14ac:dyDescent="0.2">
      <c r="A44" s="20">
        <v>33</v>
      </c>
      <c r="B44" s="12" t="s">
        <v>95</v>
      </c>
      <c r="C44" s="10" t="s">
        <v>217</v>
      </c>
      <c r="D44" s="31"/>
      <c r="E44" s="29">
        <v>0</v>
      </c>
      <c r="F44" s="29"/>
      <c r="G44" s="29"/>
    </row>
    <row r="45" spans="1:7" s="1" customFormat="1" x14ac:dyDescent="0.2">
      <c r="A45" s="20">
        <v>34</v>
      </c>
      <c r="B45" s="14" t="s">
        <v>96</v>
      </c>
      <c r="C45" s="15" t="s">
        <v>218</v>
      </c>
      <c r="D45" s="31"/>
      <c r="E45" s="29">
        <v>0</v>
      </c>
      <c r="F45" s="29"/>
      <c r="G45" s="29"/>
    </row>
    <row r="46" spans="1:7" s="1" customFormat="1" x14ac:dyDescent="0.2">
      <c r="A46" s="20">
        <v>35</v>
      </c>
      <c r="B46" s="12" t="s">
        <v>97</v>
      </c>
      <c r="C46" s="10" t="s">
        <v>219</v>
      </c>
      <c r="D46" s="31"/>
      <c r="E46" s="29">
        <v>0</v>
      </c>
      <c r="F46" s="29"/>
      <c r="G46" s="29"/>
    </row>
    <row r="47" spans="1:7" s="1" customFormat="1" x14ac:dyDescent="0.2">
      <c r="A47" s="20">
        <v>36</v>
      </c>
      <c r="B47" s="12" t="s">
        <v>98</v>
      </c>
      <c r="C47" s="10" t="s">
        <v>23</v>
      </c>
      <c r="D47" s="31"/>
      <c r="E47" s="29">
        <v>0</v>
      </c>
      <c r="F47" s="29"/>
      <c r="G47" s="29"/>
    </row>
    <row r="48" spans="1:7" s="1" customFormat="1" x14ac:dyDescent="0.2">
      <c r="A48" s="20">
        <v>37</v>
      </c>
      <c r="B48" s="21" t="s">
        <v>99</v>
      </c>
      <c r="C48" s="10" t="s">
        <v>20</v>
      </c>
      <c r="D48" s="31"/>
      <c r="E48" s="29">
        <v>0</v>
      </c>
      <c r="F48" s="29"/>
      <c r="G48" s="29"/>
    </row>
    <row r="49" spans="1:7" s="1" customFormat="1" x14ac:dyDescent="0.2">
      <c r="A49" s="20">
        <v>38</v>
      </c>
      <c r="B49" s="13" t="s">
        <v>100</v>
      </c>
      <c r="C49" s="10" t="s">
        <v>101</v>
      </c>
      <c r="D49" s="31"/>
      <c r="E49" s="29">
        <v>0</v>
      </c>
      <c r="F49" s="29"/>
      <c r="G49" s="29"/>
    </row>
    <row r="50" spans="1:7" s="19" customFormat="1" x14ac:dyDescent="0.2">
      <c r="A50" s="20">
        <v>39</v>
      </c>
      <c r="B50" s="21" t="s">
        <v>102</v>
      </c>
      <c r="C50" s="10" t="s">
        <v>103</v>
      </c>
      <c r="D50" s="31"/>
      <c r="E50" s="29">
        <v>0</v>
      </c>
      <c r="F50" s="29"/>
      <c r="G50" s="29"/>
    </row>
    <row r="51" spans="1:7" s="1" customFormat="1" x14ac:dyDescent="0.2">
      <c r="A51" s="20">
        <v>40</v>
      </c>
      <c r="B51" s="12" t="s">
        <v>104</v>
      </c>
      <c r="C51" s="10" t="s">
        <v>224</v>
      </c>
      <c r="D51" s="31"/>
      <c r="E51" s="29">
        <v>0</v>
      </c>
      <c r="F51" s="29"/>
      <c r="G51" s="29"/>
    </row>
    <row r="52" spans="1:7" s="1" customFormat="1" ht="10.5" customHeight="1" x14ac:dyDescent="0.2">
      <c r="A52" s="20">
        <v>41</v>
      </c>
      <c r="B52" s="12" t="s">
        <v>105</v>
      </c>
      <c r="C52" s="10" t="s">
        <v>2</v>
      </c>
      <c r="D52" s="31"/>
      <c r="E52" s="29">
        <v>0</v>
      </c>
      <c r="F52" s="29"/>
      <c r="G52" s="29"/>
    </row>
    <row r="53" spans="1:7" s="1" customFormat="1" x14ac:dyDescent="0.2">
      <c r="A53" s="20">
        <v>42</v>
      </c>
      <c r="B53" s="21" t="s">
        <v>106</v>
      </c>
      <c r="C53" s="10" t="s">
        <v>3</v>
      </c>
      <c r="D53" s="31"/>
      <c r="E53" s="29">
        <v>0</v>
      </c>
      <c r="F53" s="29"/>
      <c r="G53" s="29"/>
    </row>
    <row r="54" spans="1:7" s="1" customFormat="1" x14ac:dyDescent="0.2">
      <c r="A54" s="20">
        <v>43</v>
      </c>
      <c r="B54" s="13" t="s">
        <v>152</v>
      </c>
      <c r="C54" s="10" t="s">
        <v>32</v>
      </c>
      <c r="D54" s="31"/>
      <c r="E54" s="29">
        <v>0</v>
      </c>
      <c r="F54" s="29"/>
      <c r="G54" s="29"/>
    </row>
    <row r="55" spans="1:7" s="1" customFormat="1" x14ac:dyDescent="0.2">
      <c r="A55" s="20">
        <v>44</v>
      </c>
      <c r="B55" s="21" t="s">
        <v>107</v>
      </c>
      <c r="C55" s="10" t="s">
        <v>220</v>
      </c>
      <c r="D55" s="31"/>
      <c r="E55" s="29">
        <v>0</v>
      </c>
      <c r="F55" s="29"/>
      <c r="G55" s="29"/>
    </row>
    <row r="56" spans="1:7" s="1" customFormat="1" ht="10.5" customHeight="1" x14ac:dyDescent="0.2">
      <c r="A56" s="20">
        <v>45</v>
      </c>
      <c r="B56" s="13" t="s">
        <v>108</v>
      </c>
      <c r="C56" s="10" t="s">
        <v>0</v>
      </c>
      <c r="D56" s="31"/>
      <c r="E56" s="29">
        <v>0</v>
      </c>
      <c r="F56" s="29"/>
      <c r="G56" s="29"/>
    </row>
    <row r="57" spans="1:7" s="1" customFormat="1" x14ac:dyDescent="0.2">
      <c r="A57" s="20">
        <v>46</v>
      </c>
      <c r="B57" s="21" t="s">
        <v>109</v>
      </c>
      <c r="C57" s="10" t="s">
        <v>4</v>
      </c>
      <c r="D57" s="31"/>
      <c r="E57" s="29">
        <v>0</v>
      </c>
      <c r="F57" s="29"/>
      <c r="G57" s="29"/>
    </row>
    <row r="58" spans="1:7" s="1" customFormat="1" x14ac:dyDescent="0.2">
      <c r="A58" s="20">
        <v>47</v>
      </c>
      <c r="B58" s="13" t="s">
        <v>110</v>
      </c>
      <c r="C58" s="10" t="s">
        <v>1</v>
      </c>
      <c r="D58" s="31"/>
      <c r="E58" s="29">
        <v>0</v>
      </c>
      <c r="F58" s="29"/>
      <c r="G58" s="29"/>
    </row>
    <row r="59" spans="1:7" s="1" customFormat="1" x14ac:dyDescent="0.2">
      <c r="A59" s="20">
        <v>48</v>
      </c>
      <c r="B59" s="21" t="s">
        <v>111</v>
      </c>
      <c r="C59" s="10" t="s">
        <v>221</v>
      </c>
      <c r="D59" s="31"/>
      <c r="E59" s="29">
        <v>0</v>
      </c>
      <c r="F59" s="29"/>
      <c r="G59" s="29"/>
    </row>
    <row r="60" spans="1:7" s="1" customFormat="1" x14ac:dyDescent="0.2">
      <c r="A60" s="20">
        <v>49</v>
      </c>
      <c r="B60" s="21" t="s">
        <v>112</v>
      </c>
      <c r="C60" s="10" t="s">
        <v>25</v>
      </c>
      <c r="D60" s="31"/>
      <c r="E60" s="29">
        <v>0</v>
      </c>
      <c r="F60" s="29"/>
      <c r="G60" s="29"/>
    </row>
    <row r="61" spans="1:7" s="1" customFormat="1" x14ac:dyDescent="0.2">
      <c r="A61" s="20">
        <v>50</v>
      </c>
      <c r="B61" s="21" t="s">
        <v>160</v>
      </c>
      <c r="C61" s="10" t="s">
        <v>53</v>
      </c>
      <c r="D61" s="31"/>
      <c r="E61" s="29">
        <v>0</v>
      </c>
      <c r="F61" s="29"/>
      <c r="G61" s="29"/>
    </row>
    <row r="62" spans="1:7" s="1" customFormat="1" x14ac:dyDescent="0.2">
      <c r="A62" s="20">
        <v>51</v>
      </c>
      <c r="B62" s="21" t="s">
        <v>113</v>
      </c>
      <c r="C62" s="10" t="s">
        <v>222</v>
      </c>
      <c r="D62" s="31"/>
      <c r="E62" s="29">
        <v>0</v>
      </c>
      <c r="F62" s="29"/>
      <c r="G62" s="29"/>
    </row>
    <row r="63" spans="1:7" s="1" customFormat="1" x14ac:dyDescent="0.2">
      <c r="A63" s="20">
        <v>52</v>
      </c>
      <c r="B63" s="13" t="s">
        <v>162</v>
      </c>
      <c r="C63" s="10" t="s">
        <v>223</v>
      </c>
      <c r="D63" s="31"/>
      <c r="E63" s="29">
        <v>0</v>
      </c>
      <c r="F63" s="29"/>
      <c r="G63" s="29"/>
    </row>
    <row r="64" spans="1:7" s="1" customFormat="1" x14ac:dyDescent="0.2">
      <c r="A64" s="20">
        <v>53</v>
      </c>
      <c r="B64" s="21" t="s">
        <v>226</v>
      </c>
      <c r="C64" s="10" t="s">
        <v>225</v>
      </c>
      <c r="D64" s="31"/>
      <c r="E64" s="29">
        <v>0</v>
      </c>
      <c r="F64" s="29"/>
      <c r="G64" s="29"/>
    </row>
    <row r="65" spans="1:7" s="1" customFormat="1" x14ac:dyDescent="0.2">
      <c r="A65" s="20">
        <v>54</v>
      </c>
      <c r="B65" s="21" t="s">
        <v>236</v>
      </c>
      <c r="C65" s="10" t="s">
        <v>237</v>
      </c>
      <c r="D65" s="31"/>
      <c r="E65" s="29">
        <v>0</v>
      </c>
      <c r="F65" s="29"/>
      <c r="G65" s="29"/>
    </row>
    <row r="66" spans="1:7" s="1" customFormat="1" ht="23.25" customHeight="1" x14ac:dyDescent="0.2">
      <c r="A66" s="20">
        <v>55</v>
      </c>
      <c r="B66" s="21" t="s">
        <v>114</v>
      </c>
      <c r="C66" s="10" t="s">
        <v>52</v>
      </c>
      <c r="D66" s="31"/>
      <c r="E66" s="29">
        <v>0</v>
      </c>
      <c r="F66" s="29"/>
      <c r="G66" s="29"/>
    </row>
    <row r="67" spans="1:7" s="1" customFormat="1" ht="22.5" customHeight="1" x14ac:dyDescent="0.2">
      <c r="A67" s="20">
        <v>56</v>
      </c>
      <c r="B67" s="13" t="s">
        <v>115</v>
      </c>
      <c r="C67" s="10" t="s">
        <v>238</v>
      </c>
      <c r="D67" s="31"/>
      <c r="E67" s="29">
        <v>0</v>
      </c>
      <c r="F67" s="29"/>
      <c r="G67" s="29"/>
    </row>
    <row r="68" spans="1:7" s="1" customFormat="1" ht="24" x14ac:dyDescent="0.2">
      <c r="A68" s="20">
        <v>57</v>
      </c>
      <c r="B68" s="12" t="s">
        <v>116</v>
      </c>
      <c r="C68" s="10" t="s">
        <v>117</v>
      </c>
      <c r="D68" s="31"/>
      <c r="E68" s="29">
        <v>0</v>
      </c>
      <c r="F68" s="29"/>
      <c r="G68" s="29"/>
    </row>
    <row r="69" spans="1:7" s="1" customFormat="1" x14ac:dyDescent="0.2">
      <c r="A69" s="20">
        <v>58</v>
      </c>
      <c r="B69" s="13" t="s">
        <v>118</v>
      </c>
      <c r="C69" s="10" t="s">
        <v>239</v>
      </c>
      <c r="D69" s="31"/>
      <c r="E69" s="29">
        <v>0</v>
      </c>
      <c r="F69" s="29"/>
      <c r="G69" s="29"/>
    </row>
    <row r="70" spans="1:7" s="1" customFormat="1" x14ac:dyDescent="0.2">
      <c r="A70" s="20">
        <v>59</v>
      </c>
      <c r="B70" s="21" t="s">
        <v>119</v>
      </c>
      <c r="C70" s="10" t="s">
        <v>331</v>
      </c>
      <c r="D70" s="31"/>
      <c r="E70" s="29">
        <v>0</v>
      </c>
      <c r="F70" s="29"/>
      <c r="G70" s="29"/>
    </row>
    <row r="71" spans="1:7" s="1" customFormat="1" ht="24" x14ac:dyDescent="0.2">
      <c r="A71" s="20">
        <v>60</v>
      </c>
      <c r="B71" s="12" t="s">
        <v>120</v>
      </c>
      <c r="C71" s="10" t="s">
        <v>240</v>
      </c>
      <c r="D71" s="31"/>
      <c r="E71" s="29">
        <v>0</v>
      </c>
      <c r="F71" s="29"/>
      <c r="G71" s="29"/>
    </row>
    <row r="72" spans="1:7" s="1" customFormat="1" ht="24" x14ac:dyDescent="0.2">
      <c r="A72" s="20">
        <v>61</v>
      </c>
      <c r="B72" s="12" t="s">
        <v>121</v>
      </c>
      <c r="C72" s="10" t="s">
        <v>241</v>
      </c>
      <c r="D72" s="31"/>
      <c r="E72" s="29">
        <v>0</v>
      </c>
      <c r="F72" s="29"/>
      <c r="G72" s="29"/>
    </row>
    <row r="73" spans="1:7" s="1" customFormat="1" x14ac:dyDescent="0.2">
      <c r="A73" s="20">
        <v>62</v>
      </c>
      <c r="B73" s="13" t="s">
        <v>122</v>
      </c>
      <c r="C73" s="10" t="s">
        <v>242</v>
      </c>
      <c r="D73" s="31"/>
      <c r="E73" s="29">
        <v>0</v>
      </c>
      <c r="F73" s="29"/>
      <c r="G73" s="29"/>
    </row>
    <row r="74" spans="1:7" s="1" customFormat="1" x14ac:dyDescent="0.2">
      <c r="A74" s="20">
        <v>63</v>
      </c>
      <c r="B74" s="13" t="s">
        <v>123</v>
      </c>
      <c r="C74" s="10" t="s">
        <v>51</v>
      </c>
      <c r="D74" s="31"/>
      <c r="E74" s="29">
        <v>0</v>
      </c>
      <c r="F74" s="29"/>
      <c r="G74" s="29"/>
    </row>
    <row r="75" spans="1:7" s="1" customFormat="1" x14ac:dyDescent="0.2">
      <c r="A75" s="20">
        <v>64</v>
      </c>
      <c r="B75" s="13" t="s">
        <v>124</v>
      </c>
      <c r="C75" s="10" t="s">
        <v>243</v>
      </c>
      <c r="D75" s="31"/>
      <c r="E75" s="29">
        <v>0</v>
      </c>
      <c r="F75" s="29"/>
      <c r="G75" s="29"/>
    </row>
    <row r="76" spans="1:7" s="1" customFormat="1" ht="24" x14ac:dyDescent="0.2">
      <c r="A76" s="20">
        <v>65</v>
      </c>
      <c r="B76" s="13" t="s">
        <v>125</v>
      </c>
      <c r="C76" s="10" t="s">
        <v>244</v>
      </c>
      <c r="D76" s="31"/>
      <c r="E76" s="29">
        <v>0</v>
      </c>
      <c r="F76" s="29"/>
      <c r="G76" s="29"/>
    </row>
    <row r="77" spans="1:7" s="1" customFormat="1" ht="24" x14ac:dyDescent="0.2">
      <c r="A77" s="20">
        <v>66</v>
      </c>
      <c r="B77" s="12" t="s">
        <v>126</v>
      </c>
      <c r="C77" s="10" t="s">
        <v>245</v>
      </c>
      <c r="D77" s="31"/>
      <c r="E77" s="29">
        <v>0</v>
      </c>
      <c r="F77" s="29"/>
      <c r="G77" s="29"/>
    </row>
    <row r="78" spans="1:7" s="1" customFormat="1" ht="24" x14ac:dyDescent="0.2">
      <c r="A78" s="20">
        <v>67</v>
      </c>
      <c r="B78" s="13" t="s">
        <v>127</v>
      </c>
      <c r="C78" s="10" t="s">
        <v>246</v>
      </c>
      <c r="D78" s="31"/>
      <c r="E78" s="29">
        <v>0</v>
      </c>
      <c r="F78" s="29"/>
      <c r="G78" s="29"/>
    </row>
    <row r="79" spans="1:7" s="1" customFormat="1" ht="24" x14ac:dyDescent="0.2">
      <c r="A79" s="20">
        <v>68</v>
      </c>
      <c r="B79" s="13" t="s">
        <v>128</v>
      </c>
      <c r="C79" s="10" t="s">
        <v>247</v>
      </c>
      <c r="D79" s="31"/>
      <c r="E79" s="29">
        <v>0</v>
      </c>
      <c r="F79" s="29"/>
      <c r="G79" s="29"/>
    </row>
    <row r="80" spans="1:7" s="1" customFormat="1" ht="24" x14ac:dyDescent="0.2">
      <c r="A80" s="20">
        <v>69</v>
      </c>
      <c r="B80" s="12" t="s">
        <v>129</v>
      </c>
      <c r="C80" s="10" t="s">
        <v>248</v>
      </c>
      <c r="D80" s="31"/>
      <c r="E80" s="29">
        <v>0</v>
      </c>
      <c r="F80" s="29"/>
      <c r="G80" s="29"/>
    </row>
    <row r="81" spans="1:7" s="1" customFormat="1" ht="24" x14ac:dyDescent="0.2">
      <c r="A81" s="20">
        <v>70</v>
      </c>
      <c r="B81" s="12" t="s">
        <v>130</v>
      </c>
      <c r="C81" s="10" t="s">
        <v>249</v>
      </c>
      <c r="D81" s="31"/>
      <c r="E81" s="29">
        <v>0</v>
      </c>
      <c r="F81" s="29"/>
      <c r="G81" s="29"/>
    </row>
    <row r="82" spans="1:7" s="1" customFormat="1" ht="24" x14ac:dyDescent="0.2">
      <c r="A82" s="20">
        <v>71</v>
      </c>
      <c r="B82" s="12" t="s">
        <v>131</v>
      </c>
      <c r="C82" s="10" t="s">
        <v>250</v>
      </c>
      <c r="D82" s="31"/>
      <c r="E82" s="29">
        <v>0</v>
      </c>
      <c r="F82" s="29"/>
      <c r="G82" s="29"/>
    </row>
    <row r="83" spans="1:7" s="1" customFormat="1" x14ac:dyDescent="0.2">
      <c r="A83" s="20">
        <v>72</v>
      </c>
      <c r="B83" s="21" t="s">
        <v>132</v>
      </c>
      <c r="C83" s="10" t="s">
        <v>133</v>
      </c>
      <c r="D83" s="31"/>
      <c r="E83" s="29">
        <v>0</v>
      </c>
      <c r="F83" s="29"/>
      <c r="G83" s="29"/>
    </row>
    <row r="84" spans="1:7" s="1" customFormat="1" ht="13.5" customHeight="1" x14ac:dyDescent="0.2">
      <c r="A84" s="20">
        <v>73</v>
      </c>
      <c r="B84" s="12" t="s">
        <v>134</v>
      </c>
      <c r="C84" s="10" t="s">
        <v>251</v>
      </c>
      <c r="D84" s="31"/>
      <c r="E84" s="29">
        <v>0</v>
      </c>
      <c r="F84" s="29"/>
      <c r="G84" s="29"/>
    </row>
    <row r="85" spans="1:7" s="1" customFormat="1" ht="14.25" customHeight="1" x14ac:dyDescent="0.2">
      <c r="A85" s="20">
        <v>74</v>
      </c>
      <c r="B85" s="21" t="s">
        <v>135</v>
      </c>
      <c r="C85" s="10" t="s">
        <v>35</v>
      </c>
      <c r="D85" s="31"/>
      <c r="E85" s="29">
        <v>0</v>
      </c>
      <c r="F85" s="29"/>
      <c r="G85" s="29"/>
    </row>
    <row r="86" spans="1:7" s="1" customFormat="1" x14ac:dyDescent="0.2">
      <c r="A86" s="20">
        <v>75</v>
      </c>
      <c r="B86" s="12" t="s">
        <v>136</v>
      </c>
      <c r="C86" s="10" t="s">
        <v>436</v>
      </c>
      <c r="D86" s="31"/>
      <c r="E86" s="29">
        <v>0</v>
      </c>
      <c r="F86" s="29"/>
      <c r="G86" s="29"/>
    </row>
    <row r="87" spans="1:7" s="1" customFormat="1" x14ac:dyDescent="0.2">
      <c r="A87" s="20">
        <v>76</v>
      </c>
      <c r="B87" s="12" t="s">
        <v>137</v>
      </c>
      <c r="C87" s="10" t="s">
        <v>36</v>
      </c>
      <c r="D87" s="31"/>
      <c r="E87" s="29">
        <v>0</v>
      </c>
      <c r="F87" s="29"/>
      <c r="G87" s="29"/>
    </row>
    <row r="88" spans="1:7" s="1" customFormat="1" x14ac:dyDescent="0.2">
      <c r="A88" s="20">
        <v>77</v>
      </c>
      <c r="B88" s="12" t="s">
        <v>138</v>
      </c>
      <c r="C88" s="10" t="s">
        <v>50</v>
      </c>
      <c r="D88" s="31"/>
      <c r="E88" s="29">
        <v>0</v>
      </c>
      <c r="F88" s="29"/>
      <c r="G88" s="29"/>
    </row>
    <row r="89" spans="1:7" s="1" customFormat="1" x14ac:dyDescent="0.2">
      <c r="A89" s="20">
        <v>78</v>
      </c>
      <c r="B89" s="12" t="s">
        <v>139</v>
      </c>
      <c r="C89" s="10" t="s">
        <v>232</v>
      </c>
      <c r="D89" s="31">
        <f t="shared" ref="D89:D139" si="2">E89+F89+G89</f>
        <v>9337190</v>
      </c>
      <c r="E89" s="29">
        <v>9337190</v>
      </c>
      <c r="F89" s="29"/>
      <c r="G89" s="29"/>
    </row>
    <row r="90" spans="1:7" s="1" customFormat="1" x14ac:dyDescent="0.2">
      <c r="A90" s="20">
        <v>79</v>
      </c>
      <c r="B90" s="12" t="s">
        <v>140</v>
      </c>
      <c r="C90" s="10" t="s">
        <v>313</v>
      </c>
      <c r="D90" s="31"/>
      <c r="E90" s="29">
        <v>0</v>
      </c>
      <c r="F90" s="29"/>
      <c r="G90" s="29"/>
    </row>
    <row r="91" spans="1:7" s="1" customFormat="1" x14ac:dyDescent="0.2">
      <c r="A91" s="20">
        <v>80</v>
      </c>
      <c r="B91" s="13" t="s">
        <v>141</v>
      </c>
      <c r="C91" s="10" t="s">
        <v>262</v>
      </c>
      <c r="D91" s="31"/>
      <c r="E91" s="29">
        <v>0</v>
      </c>
      <c r="F91" s="29"/>
      <c r="G91" s="29"/>
    </row>
    <row r="92" spans="1:7" s="1" customFormat="1" ht="24" x14ac:dyDescent="0.2">
      <c r="A92" s="265">
        <v>81</v>
      </c>
      <c r="B92" s="268" t="s">
        <v>142</v>
      </c>
      <c r="C92" s="16" t="s">
        <v>252</v>
      </c>
      <c r="D92" s="31"/>
      <c r="E92" s="29">
        <v>0</v>
      </c>
      <c r="F92" s="29"/>
      <c r="G92" s="29"/>
    </row>
    <row r="93" spans="1:7" s="1" customFormat="1" ht="36" x14ac:dyDescent="0.2">
      <c r="A93" s="266"/>
      <c r="B93" s="269"/>
      <c r="C93" s="10" t="s">
        <v>311</v>
      </c>
      <c r="D93" s="31"/>
      <c r="E93" s="29">
        <v>0</v>
      </c>
      <c r="F93" s="29"/>
      <c r="G93" s="29"/>
    </row>
    <row r="94" spans="1:7" s="1" customFormat="1" ht="24" x14ac:dyDescent="0.2">
      <c r="A94" s="266"/>
      <c r="B94" s="269"/>
      <c r="C94" s="10" t="s">
        <v>253</v>
      </c>
      <c r="D94" s="31"/>
      <c r="E94" s="29">
        <v>0</v>
      </c>
      <c r="F94" s="29"/>
      <c r="G94" s="29"/>
    </row>
    <row r="95" spans="1:7" s="1" customFormat="1" ht="36" x14ac:dyDescent="0.2">
      <c r="A95" s="267"/>
      <c r="B95" s="270"/>
      <c r="C95" s="22" t="s">
        <v>312</v>
      </c>
      <c r="D95" s="31"/>
      <c r="E95" s="29">
        <v>0</v>
      </c>
      <c r="F95" s="29"/>
      <c r="G95" s="29"/>
    </row>
    <row r="96" spans="1:7" s="1" customFormat="1" ht="24" x14ac:dyDescent="0.2">
      <c r="A96" s="20">
        <v>82</v>
      </c>
      <c r="B96" s="13" t="s">
        <v>143</v>
      </c>
      <c r="C96" s="10" t="s">
        <v>49</v>
      </c>
      <c r="D96" s="31"/>
      <c r="E96" s="29">
        <v>0</v>
      </c>
      <c r="F96" s="29"/>
      <c r="G96" s="29"/>
    </row>
    <row r="97" spans="1:7" s="1" customFormat="1" x14ac:dyDescent="0.2">
      <c r="A97" s="20">
        <v>83</v>
      </c>
      <c r="B97" s="13" t="s">
        <v>144</v>
      </c>
      <c r="C97" s="10" t="s">
        <v>145</v>
      </c>
      <c r="D97" s="31"/>
      <c r="E97" s="29">
        <v>0</v>
      </c>
      <c r="F97" s="29"/>
      <c r="G97" s="29"/>
    </row>
    <row r="98" spans="1:7" s="1" customFormat="1" x14ac:dyDescent="0.2">
      <c r="A98" s="20">
        <v>84</v>
      </c>
      <c r="B98" s="21" t="s">
        <v>146</v>
      </c>
      <c r="C98" s="10" t="s">
        <v>147</v>
      </c>
      <c r="D98" s="31"/>
      <c r="E98" s="29">
        <v>0</v>
      </c>
      <c r="F98" s="29"/>
      <c r="G98" s="29"/>
    </row>
    <row r="99" spans="1:7" s="1" customFormat="1" x14ac:dyDescent="0.2">
      <c r="A99" s="20">
        <v>85</v>
      </c>
      <c r="B99" s="13" t="s">
        <v>148</v>
      </c>
      <c r="C99" s="10" t="s">
        <v>27</v>
      </c>
      <c r="D99" s="31"/>
      <c r="E99" s="29">
        <v>0</v>
      </c>
      <c r="F99" s="29"/>
      <c r="G99" s="29"/>
    </row>
    <row r="100" spans="1:7" s="1" customFormat="1" x14ac:dyDescent="0.2">
      <c r="A100" s="20">
        <v>86</v>
      </c>
      <c r="B100" s="21" t="s">
        <v>149</v>
      </c>
      <c r="C100" s="10" t="s">
        <v>12</v>
      </c>
      <c r="D100" s="31"/>
      <c r="E100" s="29">
        <v>0</v>
      </c>
      <c r="F100" s="29"/>
      <c r="G100" s="29"/>
    </row>
    <row r="101" spans="1:7" s="1" customFormat="1" x14ac:dyDescent="0.2">
      <c r="A101" s="20">
        <v>87</v>
      </c>
      <c r="B101" s="21" t="s">
        <v>150</v>
      </c>
      <c r="C101" s="10" t="s">
        <v>26</v>
      </c>
      <c r="D101" s="31"/>
      <c r="E101" s="29">
        <v>0</v>
      </c>
      <c r="F101" s="29"/>
      <c r="G101" s="29"/>
    </row>
    <row r="102" spans="1:7" s="1" customFormat="1" x14ac:dyDescent="0.2">
      <c r="A102" s="20">
        <v>88</v>
      </c>
      <c r="B102" s="13" t="s">
        <v>151</v>
      </c>
      <c r="C102" s="10" t="s">
        <v>43</v>
      </c>
      <c r="D102" s="31"/>
      <c r="E102" s="29">
        <v>0</v>
      </c>
      <c r="F102" s="29"/>
      <c r="G102" s="29"/>
    </row>
    <row r="103" spans="1:7" s="1" customFormat="1" x14ac:dyDescent="0.2">
      <c r="A103" s="20">
        <v>89</v>
      </c>
      <c r="B103" s="12" t="s">
        <v>153</v>
      </c>
      <c r="C103" s="10" t="s">
        <v>28</v>
      </c>
      <c r="D103" s="31"/>
      <c r="E103" s="29">
        <v>0</v>
      </c>
      <c r="F103" s="29"/>
      <c r="G103" s="29"/>
    </row>
    <row r="104" spans="1:7" s="1" customFormat="1" x14ac:dyDescent="0.2">
      <c r="A104" s="20">
        <v>90</v>
      </c>
      <c r="B104" s="12" t="s">
        <v>154</v>
      </c>
      <c r="C104" s="10" t="s">
        <v>29</v>
      </c>
      <c r="D104" s="31"/>
      <c r="E104" s="29">
        <v>0</v>
      </c>
      <c r="F104" s="29"/>
      <c r="G104" s="29"/>
    </row>
    <row r="105" spans="1:7" s="1" customFormat="1" ht="12" customHeight="1" x14ac:dyDescent="0.2">
      <c r="A105" s="20">
        <v>91</v>
      </c>
      <c r="B105" s="21" t="s">
        <v>155</v>
      </c>
      <c r="C105" s="10" t="s">
        <v>14</v>
      </c>
      <c r="D105" s="31"/>
      <c r="E105" s="29">
        <v>0</v>
      </c>
      <c r="F105" s="29"/>
      <c r="G105" s="29"/>
    </row>
    <row r="106" spans="1:7" s="19" customFormat="1" x14ac:dyDescent="0.2">
      <c r="A106" s="20">
        <v>92</v>
      </c>
      <c r="B106" s="12" t="s">
        <v>156</v>
      </c>
      <c r="C106" s="10" t="s">
        <v>30</v>
      </c>
      <c r="D106" s="31"/>
      <c r="E106" s="29">
        <v>0</v>
      </c>
      <c r="F106" s="29"/>
      <c r="G106" s="29"/>
    </row>
    <row r="107" spans="1:7" s="1" customFormat="1" x14ac:dyDescent="0.2">
      <c r="A107" s="20">
        <v>93</v>
      </c>
      <c r="B107" s="12" t="s">
        <v>157</v>
      </c>
      <c r="C107" s="10" t="s">
        <v>15</v>
      </c>
      <c r="D107" s="31"/>
      <c r="E107" s="29">
        <v>0</v>
      </c>
      <c r="F107" s="29"/>
      <c r="G107" s="29"/>
    </row>
    <row r="108" spans="1:7" s="1" customFormat="1" x14ac:dyDescent="0.2">
      <c r="A108" s="20">
        <v>94</v>
      </c>
      <c r="B108" s="13" t="s">
        <v>158</v>
      </c>
      <c r="C108" s="10" t="s">
        <v>13</v>
      </c>
      <c r="D108" s="31"/>
      <c r="E108" s="29">
        <v>0</v>
      </c>
      <c r="F108" s="29"/>
      <c r="G108" s="29"/>
    </row>
    <row r="109" spans="1:7" s="1" customFormat="1" x14ac:dyDescent="0.2">
      <c r="A109" s="20">
        <v>95</v>
      </c>
      <c r="B109" s="21" t="s">
        <v>159</v>
      </c>
      <c r="C109" s="10" t="s">
        <v>31</v>
      </c>
      <c r="D109" s="31"/>
      <c r="E109" s="29">
        <v>0</v>
      </c>
      <c r="F109" s="29"/>
      <c r="G109" s="29"/>
    </row>
    <row r="110" spans="1:7" s="1" customFormat="1" x14ac:dyDescent="0.2">
      <c r="A110" s="20">
        <v>96</v>
      </c>
      <c r="B110" s="12" t="s">
        <v>161</v>
      </c>
      <c r="C110" s="10" t="s">
        <v>33</v>
      </c>
      <c r="D110" s="31"/>
      <c r="E110" s="29">
        <v>0</v>
      </c>
      <c r="F110" s="29"/>
      <c r="G110" s="29"/>
    </row>
    <row r="111" spans="1:7" s="1" customFormat="1" ht="13.5" customHeight="1" x14ac:dyDescent="0.2">
      <c r="A111" s="20">
        <v>97</v>
      </c>
      <c r="B111" s="12" t="s">
        <v>163</v>
      </c>
      <c r="C111" s="10" t="s">
        <v>164</v>
      </c>
      <c r="D111" s="31">
        <f t="shared" si="2"/>
        <v>243859875</v>
      </c>
      <c r="E111" s="29">
        <v>0</v>
      </c>
      <c r="F111" s="29"/>
      <c r="G111" s="29">
        <v>243859875</v>
      </c>
    </row>
    <row r="112" spans="1:7" s="1" customFormat="1" x14ac:dyDescent="0.2">
      <c r="A112" s="20">
        <v>98</v>
      </c>
      <c r="B112" s="12" t="s">
        <v>165</v>
      </c>
      <c r="C112" s="10" t="s">
        <v>166</v>
      </c>
      <c r="D112" s="31"/>
      <c r="E112" s="29">
        <v>0</v>
      </c>
      <c r="F112" s="29"/>
      <c r="G112" s="29"/>
    </row>
    <row r="113" spans="1:7" s="1" customFormat="1" x14ac:dyDescent="0.2">
      <c r="A113" s="20">
        <v>99</v>
      </c>
      <c r="B113" s="21" t="s">
        <v>167</v>
      </c>
      <c r="C113" s="10" t="s">
        <v>168</v>
      </c>
      <c r="D113" s="31"/>
      <c r="E113" s="29">
        <v>0</v>
      </c>
      <c r="F113" s="29"/>
      <c r="G113" s="29"/>
    </row>
    <row r="114" spans="1:7" s="1" customFormat="1" ht="12.75" customHeight="1" x14ac:dyDescent="0.2">
      <c r="A114" s="20">
        <v>100</v>
      </c>
      <c r="B114" s="21" t="s">
        <v>169</v>
      </c>
      <c r="C114" s="10" t="s">
        <v>170</v>
      </c>
      <c r="D114" s="31"/>
      <c r="E114" s="29">
        <v>0</v>
      </c>
      <c r="F114" s="29"/>
      <c r="G114" s="29"/>
    </row>
    <row r="115" spans="1:7" s="1" customFormat="1" ht="24" x14ac:dyDescent="0.2">
      <c r="A115" s="20">
        <v>101</v>
      </c>
      <c r="B115" s="21" t="s">
        <v>171</v>
      </c>
      <c r="C115" s="10" t="s">
        <v>172</v>
      </c>
      <c r="D115" s="31"/>
      <c r="E115" s="29">
        <v>0</v>
      </c>
      <c r="F115" s="29"/>
      <c r="G115" s="29"/>
    </row>
    <row r="116" spans="1:7" s="1" customFormat="1" x14ac:dyDescent="0.2">
      <c r="A116" s="20">
        <v>102</v>
      </c>
      <c r="B116" s="21" t="s">
        <v>173</v>
      </c>
      <c r="C116" s="10" t="s">
        <v>174</v>
      </c>
      <c r="D116" s="31"/>
      <c r="E116" s="29">
        <v>0</v>
      </c>
      <c r="F116" s="29"/>
      <c r="G116" s="29"/>
    </row>
    <row r="117" spans="1:7" s="1" customFormat="1" x14ac:dyDescent="0.2">
      <c r="A117" s="20">
        <v>103</v>
      </c>
      <c r="B117" s="21" t="s">
        <v>175</v>
      </c>
      <c r="C117" s="10" t="s">
        <v>176</v>
      </c>
      <c r="D117" s="31">
        <f t="shared" si="2"/>
        <v>1010246362</v>
      </c>
      <c r="E117" s="29">
        <v>0</v>
      </c>
      <c r="F117" s="29"/>
      <c r="G117" s="29">
        <v>1010246362</v>
      </c>
    </row>
    <row r="118" spans="1:7" s="1" customFormat="1" x14ac:dyDescent="0.2">
      <c r="A118" s="20">
        <v>104</v>
      </c>
      <c r="B118" s="17" t="s">
        <v>177</v>
      </c>
      <c r="C118" s="15" t="s">
        <v>178</v>
      </c>
      <c r="D118" s="31"/>
      <c r="E118" s="29">
        <v>0</v>
      </c>
      <c r="F118" s="29"/>
      <c r="G118" s="29"/>
    </row>
    <row r="119" spans="1:7" s="1" customFormat="1" x14ac:dyDescent="0.2">
      <c r="A119" s="20">
        <v>105</v>
      </c>
      <c r="B119" s="13" t="s">
        <v>179</v>
      </c>
      <c r="C119" s="10" t="s">
        <v>180</v>
      </c>
      <c r="D119" s="31"/>
      <c r="E119" s="29">
        <v>0</v>
      </c>
      <c r="F119" s="29"/>
      <c r="G119" s="29"/>
    </row>
    <row r="120" spans="1:7" s="1" customFormat="1" ht="11.25" customHeight="1" x14ac:dyDescent="0.2">
      <c r="A120" s="20">
        <v>106</v>
      </c>
      <c r="B120" s="21" t="s">
        <v>181</v>
      </c>
      <c r="C120" s="10" t="s">
        <v>182</v>
      </c>
      <c r="D120" s="31"/>
      <c r="E120" s="29">
        <v>0</v>
      </c>
      <c r="F120" s="29"/>
      <c r="G120" s="29"/>
    </row>
    <row r="121" spans="1:7" s="1" customFormat="1" x14ac:dyDescent="0.2">
      <c r="A121" s="20">
        <v>107</v>
      </c>
      <c r="B121" s="12" t="s">
        <v>183</v>
      </c>
      <c r="C121" s="18" t="s">
        <v>184</v>
      </c>
      <c r="D121" s="31"/>
      <c r="E121" s="29">
        <v>0</v>
      </c>
      <c r="F121" s="29"/>
      <c r="G121" s="29"/>
    </row>
    <row r="122" spans="1:7" s="1" customFormat="1" x14ac:dyDescent="0.2">
      <c r="A122" s="20">
        <v>108</v>
      </c>
      <c r="B122" s="21" t="s">
        <v>185</v>
      </c>
      <c r="C122" s="10" t="s">
        <v>265</v>
      </c>
      <c r="D122" s="31"/>
      <c r="E122" s="29">
        <v>0</v>
      </c>
      <c r="F122" s="29"/>
      <c r="G122" s="29"/>
    </row>
    <row r="123" spans="1:7" s="1" customFormat="1" ht="14.25" customHeight="1" x14ac:dyDescent="0.2">
      <c r="A123" s="20">
        <v>109</v>
      </c>
      <c r="B123" s="13" t="s">
        <v>186</v>
      </c>
      <c r="C123" s="10" t="s">
        <v>254</v>
      </c>
      <c r="D123" s="31"/>
      <c r="E123" s="29">
        <v>0</v>
      </c>
      <c r="F123" s="29"/>
      <c r="G123" s="29"/>
    </row>
    <row r="124" spans="1:7" s="1" customFormat="1" ht="12.75" customHeight="1" x14ac:dyDescent="0.2">
      <c r="A124" s="20">
        <v>110</v>
      </c>
      <c r="B124" s="12" t="s">
        <v>335</v>
      </c>
      <c r="C124" s="10" t="s">
        <v>322</v>
      </c>
      <c r="D124" s="31"/>
      <c r="E124" s="29">
        <v>0</v>
      </c>
      <c r="F124" s="29"/>
      <c r="G124" s="29"/>
    </row>
    <row r="125" spans="1:7" s="1" customFormat="1" x14ac:dyDescent="0.2">
      <c r="A125" s="20">
        <v>111</v>
      </c>
      <c r="B125" s="13" t="s">
        <v>187</v>
      </c>
      <c r="C125" s="10" t="s">
        <v>188</v>
      </c>
      <c r="D125" s="31"/>
      <c r="E125" s="29">
        <v>0</v>
      </c>
      <c r="F125" s="29"/>
      <c r="G125" s="29"/>
    </row>
    <row r="126" spans="1:7" s="1" customFormat="1" ht="13.5" customHeight="1" x14ac:dyDescent="0.2">
      <c r="A126" s="20">
        <v>112</v>
      </c>
      <c r="B126" s="13" t="s">
        <v>189</v>
      </c>
      <c r="C126" s="10" t="s">
        <v>326</v>
      </c>
      <c r="D126" s="31"/>
      <c r="E126" s="29">
        <v>0</v>
      </c>
      <c r="F126" s="29"/>
      <c r="G126" s="29"/>
    </row>
    <row r="127" spans="1:7" s="1" customFormat="1" x14ac:dyDescent="0.2">
      <c r="A127" s="20">
        <v>113</v>
      </c>
      <c r="B127" s="21" t="s">
        <v>190</v>
      </c>
      <c r="C127" s="10" t="s">
        <v>191</v>
      </c>
      <c r="D127" s="31">
        <f t="shared" si="2"/>
        <v>271921981</v>
      </c>
      <c r="E127" s="29">
        <v>0</v>
      </c>
      <c r="F127" s="29"/>
      <c r="G127" s="29">
        <v>271921981</v>
      </c>
    </row>
    <row r="128" spans="1:7" s="1" customFormat="1" ht="24" x14ac:dyDescent="0.2">
      <c r="A128" s="20">
        <v>114</v>
      </c>
      <c r="B128" s="21" t="s">
        <v>192</v>
      </c>
      <c r="C128" s="35" t="s">
        <v>310</v>
      </c>
      <c r="D128" s="31"/>
      <c r="E128" s="29">
        <v>0</v>
      </c>
      <c r="F128" s="29"/>
      <c r="G128" s="29"/>
    </row>
    <row r="129" spans="1:7" s="1" customFormat="1" x14ac:dyDescent="0.2">
      <c r="A129" s="20">
        <v>115</v>
      </c>
      <c r="B129" s="21" t="s">
        <v>193</v>
      </c>
      <c r="C129" s="10" t="s">
        <v>229</v>
      </c>
      <c r="D129" s="31">
        <f t="shared" si="2"/>
        <v>31362487</v>
      </c>
      <c r="E129" s="29">
        <v>22595760</v>
      </c>
      <c r="F129" s="29">
        <v>3474055</v>
      </c>
      <c r="G129" s="29">
        <v>5292672</v>
      </c>
    </row>
    <row r="130" spans="1:7" s="1" customFormat="1" ht="10.5" customHeight="1" x14ac:dyDescent="0.2">
      <c r="A130" s="20">
        <v>116</v>
      </c>
      <c r="B130" s="21" t="s">
        <v>194</v>
      </c>
      <c r="C130" s="10" t="s">
        <v>195</v>
      </c>
      <c r="D130" s="31">
        <f t="shared" si="2"/>
        <v>249858</v>
      </c>
      <c r="E130" s="29">
        <v>249858</v>
      </c>
      <c r="F130" s="29"/>
      <c r="G130" s="29"/>
    </row>
    <row r="131" spans="1:7" s="1" customFormat="1" x14ac:dyDescent="0.2">
      <c r="A131" s="20">
        <v>117</v>
      </c>
      <c r="B131" s="21" t="s">
        <v>196</v>
      </c>
      <c r="C131" s="10" t="s">
        <v>40</v>
      </c>
      <c r="D131" s="31">
        <f t="shared" si="2"/>
        <v>5038803</v>
      </c>
      <c r="E131" s="29">
        <v>5038803</v>
      </c>
      <c r="F131" s="29"/>
      <c r="G131" s="29"/>
    </row>
    <row r="132" spans="1:7" s="1" customFormat="1" x14ac:dyDescent="0.2">
      <c r="A132" s="20">
        <v>118</v>
      </c>
      <c r="B132" s="12" t="s">
        <v>197</v>
      </c>
      <c r="C132" s="10" t="s">
        <v>46</v>
      </c>
      <c r="D132" s="31">
        <f t="shared" si="2"/>
        <v>16659562</v>
      </c>
      <c r="E132" s="29">
        <v>1075820</v>
      </c>
      <c r="F132" s="29">
        <v>0</v>
      </c>
      <c r="G132" s="29">
        <v>15583742</v>
      </c>
    </row>
    <row r="133" spans="1:7" s="1" customFormat="1" x14ac:dyDescent="0.2">
      <c r="A133" s="20">
        <v>119</v>
      </c>
      <c r="B133" s="12" t="s">
        <v>198</v>
      </c>
      <c r="C133" s="10" t="s">
        <v>231</v>
      </c>
      <c r="D133" s="31">
        <f t="shared" si="2"/>
        <v>0</v>
      </c>
      <c r="E133" s="29">
        <v>0</v>
      </c>
      <c r="F133" s="29"/>
      <c r="G133" s="29"/>
    </row>
    <row r="134" spans="1:7" s="1" customFormat="1" x14ac:dyDescent="0.2">
      <c r="A134" s="20">
        <v>120</v>
      </c>
      <c r="B134" s="12" t="s">
        <v>199</v>
      </c>
      <c r="C134" s="10" t="s">
        <v>48</v>
      </c>
      <c r="D134" s="31">
        <f t="shared" si="2"/>
        <v>0</v>
      </c>
      <c r="E134" s="29">
        <v>0</v>
      </c>
      <c r="F134" s="29"/>
      <c r="G134" s="29"/>
    </row>
    <row r="135" spans="1:7" s="1" customFormat="1" x14ac:dyDescent="0.2">
      <c r="A135" s="20">
        <v>121</v>
      </c>
      <c r="B135" s="21" t="s">
        <v>200</v>
      </c>
      <c r="C135" s="10" t="s">
        <v>47</v>
      </c>
      <c r="D135" s="31">
        <f t="shared" si="2"/>
        <v>0</v>
      </c>
      <c r="E135" s="29">
        <v>0</v>
      </c>
      <c r="F135" s="29"/>
      <c r="G135" s="29"/>
    </row>
    <row r="136" spans="1:7" s="1" customFormat="1" x14ac:dyDescent="0.2">
      <c r="A136" s="20">
        <v>122</v>
      </c>
      <c r="B136" s="21" t="s">
        <v>201</v>
      </c>
      <c r="C136" s="10" t="s">
        <v>202</v>
      </c>
      <c r="D136" s="31"/>
      <c r="E136" s="29">
        <v>0</v>
      </c>
      <c r="F136" s="29"/>
      <c r="G136" s="29"/>
    </row>
    <row r="137" spans="1:7" s="1" customFormat="1" x14ac:dyDescent="0.2">
      <c r="A137" s="20">
        <v>123</v>
      </c>
      <c r="B137" s="21" t="s">
        <v>203</v>
      </c>
      <c r="C137" s="10" t="s">
        <v>41</v>
      </c>
      <c r="D137" s="31"/>
      <c r="E137" s="29">
        <v>0</v>
      </c>
      <c r="F137" s="29"/>
      <c r="G137" s="29"/>
    </row>
    <row r="138" spans="1:7" s="1" customFormat="1" x14ac:dyDescent="0.2">
      <c r="A138" s="20">
        <v>124</v>
      </c>
      <c r="B138" s="12" t="s">
        <v>204</v>
      </c>
      <c r="C138" s="10" t="s">
        <v>230</v>
      </c>
      <c r="D138" s="31">
        <f t="shared" si="2"/>
        <v>1540791</v>
      </c>
      <c r="E138" s="29">
        <v>1540791</v>
      </c>
      <c r="F138" s="29"/>
      <c r="G138" s="29"/>
    </row>
    <row r="139" spans="1:7" s="1" customFormat="1" x14ac:dyDescent="0.2">
      <c r="A139" s="20">
        <v>125</v>
      </c>
      <c r="B139" s="13" t="s">
        <v>205</v>
      </c>
      <c r="C139" s="10" t="s">
        <v>206</v>
      </c>
      <c r="D139" s="31">
        <f t="shared" si="2"/>
        <v>1457505</v>
      </c>
      <c r="E139" s="29">
        <v>1457505</v>
      </c>
      <c r="F139" s="29"/>
      <c r="G139" s="29"/>
    </row>
    <row r="140" spans="1:7" s="1" customFormat="1" x14ac:dyDescent="0.2">
      <c r="A140" s="20">
        <v>126</v>
      </c>
      <c r="B140" s="21" t="s">
        <v>207</v>
      </c>
      <c r="C140" s="10" t="s">
        <v>208</v>
      </c>
      <c r="D140" s="31">
        <f t="shared" ref="D140" si="3">E140+F140+G140</f>
        <v>416430</v>
      </c>
      <c r="E140" s="29">
        <v>416430</v>
      </c>
      <c r="F140" s="29"/>
      <c r="G140" s="29"/>
    </row>
    <row r="141" spans="1:7" s="1" customFormat="1" x14ac:dyDescent="0.2">
      <c r="A141" s="20">
        <v>127</v>
      </c>
      <c r="B141" s="12" t="s">
        <v>209</v>
      </c>
      <c r="C141" s="10" t="s">
        <v>210</v>
      </c>
      <c r="D141" s="31"/>
      <c r="E141" s="29">
        <v>0</v>
      </c>
      <c r="F141" s="29"/>
      <c r="G141" s="29"/>
    </row>
    <row r="142" spans="1:7" x14ac:dyDescent="0.2">
      <c r="A142" s="20">
        <v>128</v>
      </c>
      <c r="B142" s="21" t="s">
        <v>211</v>
      </c>
      <c r="C142" s="10" t="s">
        <v>212</v>
      </c>
      <c r="D142" s="31"/>
      <c r="E142" s="29">
        <v>0</v>
      </c>
      <c r="F142" s="29"/>
      <c r="G142" s="29"/>
    </row>
    <row r="143" spans="1:7" x14ac:dyDescent="0.2">
      <c r="A143" s="20">
        <v>129</v>
      </c>
      <c r="B143" s="91" t="s">
        <v>255</v>
      </c>
      <c r="C143" s="94" t="s">
        <v>256</v>
      </c>
      <c r="D143" s="31"/>
      <c r="E143" s="29">
        <v>0</v>
      </c>
      <c r="F143" s="29"/>
      <c r="G143" s="29"/>
    </row>
    <row r="144" spans="1:7" x14ac:dyDescent="0.2">
      <c r="A144" s="20">
        <v>130</v>
      </c>
      <c r="B144" s="95" t="s">
        <v>257</v>
      </c>
      <c r="C144" s="42" t="s">
        <v>258</v>
      </c>
      <c r="D144" s="31"/>
      <c r="E144" s="29">
        <v>0</v>
      </c>
      <c r="F144" s="29"/>
      <c r="G144" s="29"/>
    </row>
    <row r="145" spans="1:8" x14ac:dyDescent="0.2">
      <c r="A145" s="20">
        <v>131</v>
      </c>
      <c r="B145" s="96" t="s">
        <v>259</v>
      </c>
      <c r="C145" s="156" t="s">
        <v>449</v>
      </c>
      <c r="D145" s="31"/>
      <c r="E145" s="29">
        <v>0</v>
      </c>
      <c r="F145" s="29"/>
      <c r="G145" s="29"/>
    </row>
    <row r="146" spans="1:8" x14ac:dyDescent="0.2">
      <c r="A146" s="20">
        <v>132</v>
      </c>
      <c r="B146" s="20" t="s">
        <v>263</v>
      </c>
      <c r="C146" s="28" t="s">
        <v>264</v>
      </c>
      <c r="D146" s="31"/>
      <c r="E146" s="29">
        <v>0</v>
      </c>
      <c r="F146" s="29"/>
      <c r="G146" s="29"/>
    </row>
    <row r="147" spans="1:8" x14ac:dyDescent="0.2">
      <c r="A147" s="20">
        <v>133</v>
      </c>
      <c r="B147" s="56" t="s">
        <v>315</v>
      </c>
      <c r="C147" s="28" t="s">
        <v>314</v>
      </c>
      <c r="D147" s="31"/>
      <c r="E147" s="29">
        <v>0</v>
      </c>
      <c r="F147" s="29"/>
      <c r="G147" s="29"/>
    </row>
    <row r="148" spans="1:8" x14ac:dyDescent="0.2">
      <c r="A148" s="20">
        <v>134</v>
      </c>
      <c r="B148" s="56" t="s">
        <v>324</v>
      </c>
      <c r="C148" s="28" t="s">
        <v>321</v>
      </c>
      <c r="D148" s="31"/>
      <c r="E148" s="29">
        <v>0</v>
      </c>
      <c r="F148" s="29"/>
      <c r="G148" s="29"/>
    </row>
    <row r="149" spans="1:8" s="4" customFormat="1" ht="24" x14ac:dyDescent="0.2">
      <c r="A149" s="20">
        <v>135</v>
      </c>
      <c r="B149" s="56" t="s">
        <v>439</v>
      </c>
      <c r="C149" s="15" t="s">
        <v>389</v>
      </c>
      <c r="D149" s="31"/>
      <c r="E149" s="29">
        <v>0</v>
      </c>
      <c r="F149" s="29"/>
      <c r="G149" s="29"/>
      <c r="H149" s="8"/>
    </row>
    <row r="150" spans="1:8" s="4" customFormat="1" x14ac:dyDescent="0.2">
      <c r="A150" s="20">
        <v>136</v>
      </c>
      <c r="B150" s="56" t="s">
        <v>434</v>
      </c>
      <c r="C150" s="15" t="s">
        <v>435</v>
      </c>
      <c r="D150" s="31"/>
      <c r="E150" s="29">
        <v>0</v>
      </c>
      <c r="F150" s="29"/>
      <c r="G150" s="29"/>
      <c r="H150" s="8"/>
    </row>
    <row r="151" spans="1:8" x14ac:dyDescent="0.2">
      <c r="A151" s="20">
        <v>137</v>
      </c>
      <c r="B151" s="56" t="s">
        <v>454</v>
      </c>
      <c r="C151" s="15" t="s">
        <v>455</v>
      </c>
      <c r="D151" s="31"/>
      <c r="E151" s="29"/>
      <c r="F151" s="29"/>
      <c r="G151" s="29"/>
    </row>
  </sheetData>
  <mergeCells count="5">
    <mergeCell ref="A4:G4"/>
    <mergeCell ref="A11:C11"/>
    <mergeCell ref="A8:C8"/>
    <mergeCell ref="A92:A95"/>
    <mergeCell ref="B92:B95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3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29" sqref="C29"/>
    </sheetView>
  </sheetViews>
  <sheetFormatPr defaultRowHeight="11.25" x14ac:dyDescent="0.2"/>
  <cols>
    <col min="1" max="1" width="3.7109375" style="162" customWidth="1"/>
    <col min="2" max="2" width="9.140625" style="162"/>
    <col min="3" max="3" width="27.7109375" style="162" customWidth="1"/>
    <col min="4" max="4" width="10.42578125" style="162" customWidth="1"/>
    <col min="5" max="6" width="12" style="162" customWidth="1"/>
    <col min="7" max="7" width="11.140625" style="162" customWidth="1"/>
    <col min="8" max="8" width="12" style="162" customWidth="1"/>
    <col min="9" max="9" width="11" style="162" customWidth="1"/>
    <col min="10" max="10" width="11.7109375" style="162" customWidth="1"/>
    <col min="11" max="11" width="11.42578125" style="162" customWidth="1"/>
    <col min="12" max="13" width="12.7109375" style="162" customWidth="1"/>
    <col min="14" max="14" width="12.28515625" style="162" customWidth="1"/>
    <col min="15" max="15" width="11.28515625" style="162" customWidth="1"/>
    <col min="16" max="16" width="9.7109375" style="162" customWidth="1"/>
    <col min="17" max="17" width="13.28515625" style="162" customWidth="1"/>
    <col min="18" max="18" width="11" style="162" customWidth="1"/>
    <col min="19" max="16384" width="9.140625" style="162"/>
  </cols>
  <sheetData>
    <row r="1" spans="1:18" s="161" customFormat="1" ht="15.75" x14ac:dyDescent="0.25">
      <c r="A1" s="421" t="s">
        <v>376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</row>
    <row r="3" spans="1:18" x14ac:dyDescent="0.2">
      <c r="A3" s="422" t="s">
        <v>44</v>
      </c>
      <c r="B3" s="423" t="s">
        <v>350</v>
      </c>
      <c r="C3" s="426" t="s">
        <v>341</v>
      </c>
      <c r="D3" s="429" t="s">
        <v>351</v>
      </c>
      <c r="E3" s="432" t="s">
        <v>352</v>
      </c>
      <c r="F3" s="433"/>
      <c r="G3" s="433"/>
      <c r="H3" s="433"/>
      <c r="I3" s="433"/>
      <c r="J3" s="434"/>
      <c r="K3" s="435" t="s">
        <v>353</v>
      </c>
      <c r="L3" s="436"/>
      <c r="M3" s="436"/>
      <c r="N3" s="436"/>
      <c r="O3" s="436"/>
      <c r="P3" s="436"/>
      <c r="Q3" s="436"/>
      <c r="R3" s="437"/>
    </row>
    <row r="4" spans="1:18" ht="16.5" customHeight="1" x14ac:dyDescent="0.2">
      <c r="A4" s="422"/>
      <c r="B4" s="424"/>
      <c r="C4" s="427"/>
      <c r="D4" s="430"/>
      <c r="E4" s="438" t="s">
        <v>354</v>
      </c>
      <c r="F4" s="439"/>
      <c r="G4" s="442" t="s">
        <v>355</v>
      </c>
      <c r="H4" s="442"/>
      <c r="I4" s="442"/>
      <c r="J4" s="442"/>
      <c r="K4" s="443" t="s">
        <v>356</v>
      </c>
      <c r="L4" s="443"/>
      <c r="M4" s="443"/>
      <c r="N4" s="444" t="s">
        <v>354</v>
      </c>
      <c r="O4" s="445"/>
      <c r="P4" s="445"/>
      <c r="Q4" s="445"/>
      <c r="R4" s="446"/>
    </row>
    <row r="5" spans="1:18" ht="20.25" customHeight="1" x14ac:dyDescent="0.2">
      <c r="A5" s="422"/>
      <c r="B5" s="424"/>
      <c r="C5" s="427"/>
      <c r="D5" s="430"/>
      <c r="E5" s="440"/>
      <c r="F5" s="441"/>
      <c r="G5" s="442"/>
      <c r="H5" s="442"/>
      <c r="I5" s="442"/>
      <c r="J5" s="442"/>
      <c r="K5" s="163" t="s">
        <v>357</v>
      </c>
      <c r="L5" s="443" t="s">
        <v>355</v>
      </c>
      <c r="M5" s="443"/>
      <c r="N5" s="447"/>
      <c r="O5" s="448"/>
      <c r="P5" s="448"/>
      <c r="Q5" s="448"/>
      <c r="R5" s="449"/>
    </row>
    <row r="6" spans="1:18" ht="15" customHeight="1" x14ac:dyDescent="0.2">
      <c r="A6" s="422"/>
      <c r="B6" s="424"/>
      <c r="C6" s="427"/>
      <c r="D6" s="430"/>
      <c r="E6" s="450" t="s">
        <v>358</v>
      </c>
      <c r="F6" s="452" t="s">
        <v>359</v>
      </c>
      <c r="G6" s="450" t="s">
        <v>360</v>
      </c>
      <c r="H6" s="454" t="s">
        <v>358</v>
      </c>
      <c r="I6" s="454" t="s">
        <v>361</v>
      </c>
      <c r="J6" s="454"/>
      <c r="K6" s="452" t="s">
        <v>358</v>
      </c>
      <c r="L6" s="452" t="s">
        <v>362</v>
      </c>
      <c r="M6" s="450" t="s">
        <v>360</v>
      </c>
      <c r="N6" s="452" t="s">
        <v>359</v>
      </c>
      <c r="O6" s="452" t="s">
        <v>362</v>
      </c>
      <c r="P6" s="452" t="s">
        <v>363</v>
      </c>
      <c r="Q6" s="454" t="s">
        <v>364</v>
      </c>
      <c r="R6" s="450" t="s">
        <v>360</v>
      </c>
    </row>
    <row r="7" spans="1:18" ht="33.75" customHeight="1" x14ac:dyDescent="0.2">
      <c r="A7" s="422"/>
      <c r="B7" s="425"/>
      <c r="C7" s="428"/>
      <c r="D7" s="431"/>
      <c r="E7" s="451"/>
      <c r="F7" s="453"/>
      <c r="G7" s="451"/>
      <c r="H7" s="454"/>
      <c r="I7" s="164" t="s">
        <v>365</v>
      </c>
      <c r="J7" s="164" t="s">
        <v>366</v>
      </c>
      <c r="K7" s="453"/>
      <c r="L7" s="453"/>
      <c r="M7" s="451"/>
      <c r="N7" s="453"/>
      <c r="O7" s="453"/>
      <c r="P7" s="453"/>
      <c r="Q7" s="454"/>
      <c r="R7" s="451"/>
    </row>
    <row r="8" spans="1:18" ht="15" customHeight="1" x14ac:dyDescent="0.2">
      <c r="A8" s="165">
        <v>1</v>
      </c>
      <c r="B8" s="87" t="s">
        <v>193</v>
      </c>
      <c r="C8" s="166" t="s">
        <v>367</v>
      </c>
      <c r="D8" s="167">
        <f>SUM(E8:R8)</f>
        <v>31362487</v>
      </c>
      <c r="E8" s="163">
        <v>0</v>
      </c>
      <c r="F8" s="163">
        <v>0</v>
      </c>
      <c r="G8" s="163">
        <v>0</v>
      </c>
      <c r="H8" s="163">
        <v>2148900</v>
      </c>
      <c r="I8" s="163">
        <v>2498580</v>
      </c>
      <c r="J8" s="163">
        <v>9272220</v>
      </c>
      <c r="K8" s="168">
        <v>3474055</v>
      </c>
      <c r="L8" s="168">
        <v>8380710</v>
      </c>
      <c r="M8" s="168">
        <v>295350</v>
      </c>
      <c r="N8" s="163">
        <v>0</v>
      </c>
      <c r="O8" s="163">
        <v>0</v>
      </c>
      <c r="P8" s="163">
        <v>0</v>
      </c>
      <c r="Q8" s="163">
        <v>0</v>
      </c>
      <c r="R8" s="163">
        <v>5292672</v>
      </c>
    </row>
    <row r="9" spans="1:18" x14ac:dyDescent="0.2">
      <c r="A9" s="165">
        <v>2</v>
      </c>
      <c r="B9" s="88" t="s">
        <v>197</v>
      </c>
      <c r="C9" s="176" t="s">
        <v>46</v>
      </c>
      <c r="D9" s="169">
        <f t="shared" ref="D9:D22" si="0">SUM(E9:R9)</f>
        <v>16659562</v>
      </c>
      <c r="E9" s="170">
        <v>0</v>
      </c>
      <c r="F9" s="170">
        <v>0</v>
      </c>
      <c r="G9" s="170">
        <v>1004190</v>
      </c>
      <c r="H9" s="170">
        <v>71630</v>
      </c>
      <c r="I9" s="170">
        <v>0</v>
      </c>
      <c r="J9" s="170">
        <v>0</v>
      </c>
      <c r="K9" s="168">
        <v>0</v>
      </c>
      <c r="L9" s="168">
        <v>0</v>
      </c>
      <c r="M9" s="168">
        <v>0</v>
      </c>
      <c r="N9" s="170">
        <v>0</v>
      </c>
      <c r="O9" s="170">
        <v>4297800</v>
      </c>
      <c r="P9" s="170">
        <v>2245628</v>
      </c>
      <c r="Q9" s="170">
        <v>168000</v>
      </c>
      <c r="R9" s="170">
        <v>8872314</v>
      </c>
    </row>
    <row r="10" spans="1:18" x14ac:dyDescent="0.2">
      <c r="A10" s="165">
        <v>3</v>
      </c>
      <c r="B10" s="87" t="s">
        <v>196</v>
      </c>
      <c r="C10" s="171" t="s">
        <v>40</v>
      </c>
      <c r="D10" s="167">
        <f t="shared" si="0"/>
        <v>5038803</v>
      </c>
      <c r="E10" s="163">
        <v>0</v>
      </c>
      <c r="F10" s="163">
        <v>0</v>
      </c>
      <c r="G10" s="163">
        <v>0</v>
      </c>
      <c r="H10" s="163">
        <v>0</v>
      </c>
      <c r="I10" s="163">
        <v>5038803</v>
      </c>
      <c r="J10" s="163">
        <v>0</v>
      </c>
      <c r="K10" s="168">
        <v>0</v>
      </c>
      <c r="L10" s="168">
        <v>0</v>
      </c>
      <c r="M10" s="168">
        <v>0</v>
      </c>
      <c r="N10" s="163">
        <v>0</v>
      </c>
      <c r="O10" s="163">
        <v>0</v>
      </c>
      <c r="P10" s="163">
        <v>0</v>
      </c>
      <c r="Q10" s="163">
        <v>0</v>
      </c>
      <c r="R10" s="163">
        <v>0</v>
      </c>
    </row>
    <row r="11" spans="1:18" x14ac:dyDescent="0.2">
      <c r="A11" s="165">
        <v>4</v>
      </c>
      <c r="B11" s="89" t="s">
        <v>204</v>
      </c>
      <c r="C11" s="176" t="s">
        <v>230</v>
      </c>
      <c r="D11" s="169">
        <f t="shared" si="0"/>
        <v>1540791</v>
      </c>
      <c r="E11" s="170">
        <v>0</v>
      </c>
      <c r="F11" s="170">
        <v>0</v>
      </c>
      <c r="G11" s="172">
        <v>0</v>
      </c>
      <c r="H11" s="170">
        <v>0</v>
      </c>
      <c r="I11" s="170">
        <v>1540791</v>
      </c>
      <c r="J11" s="163">
        <v>0</v>
      </c>
      <c r="K11" s="168">
        <v>0</v>
      </c>
      <c r="L11" s="168">
        <v>0</v>
      </c>
      <c r="M11" s="168">
        <v>0</v>
      </c>
      <c r="N11" s="163">
        <v>0</v>
      </c>
      <c r="O11" s="163">
        <v>0</v>
      </c>
      <c r="P11" s="163">
        <v>0</v>
      </c>
      <c r="Q11" s="163">
        <v>0</v>
      </c>
      <c r="R11" s="163">
        <v>0</v>
      </c>
    </row>
    <row r="12" spans="1:18" x14ac:dyDescent="0.2">
      <c r="A12" s="165">
        <v>5</v>
      </c>
      <c r="B12" s="90" t="s">
        <v>205</v>
      </c>
      <c r="C12" s="171" t="s">
        <v>368</v>
      </c>
      <c r="D12" s="167">
        <f t="shared" si="0"/>
        <v>1457505</v>
      </c>
      <c r="E12" s="163">
        <v>0</v>
      </c>
      <c r="F12" s="163">
        <v>0</v>
      </c>
      <c r="G12" s="163">
        <v>0</v>
      </c>
      <c r="H12" s="163">
        <v>0</v>
      </c>
      <c r="I12" s="163">
        <v>1457505</v>
      </c>
      <c r="J12" s="163">
        <v>0</v>
      </c>
      <c r="K12" s="168">
        <v>0</v>
      </c>
      <c r="L12" s="168">
        <v>0</v>
      </c>
      <c r="M12" s="168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</row>
    <row r="13" spans="1:18" x14ac:dyDescent="0.2">
      <c r="A13" s="165">
        <v>6</v>
      </c>
      <c r="B13" s="88" t="s">
        <v>207</v>
      </c>
      <c r="C13" s="166" t="s">
        <v>208</v>
      </c>
      <c r="D13" s="167">
        <f t="shared" si="0"/>
        <v>416430</v>
      </c>
      <c r="E13" s="163">
        <v>0</v>
      </c>
      <c r="F13" s="163">
        <v>0</v>
      </c>
      <c r="G13" s="163">
        <v>0</v>
      </c>
      <c r="H13" s="163">
        <v>0</v>
      </c>
      <c r="I13" s="163">
        <v>416430</v>
      </c>
      <c r="J13" s="163">
        <v>0</v>
      </c>
      <c r="K13" s="168">
        <v>0</v>
      </c>
      <c r="L13" s="168">
        <v>0</v>
      </c>
      <c r="M13" s="168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</row>
    <row r="14" spans="1:18" x14ac:dyDescent="0.2">
      <c r="A14" s="165">
        <v>7</v>
      </c>
      <c r="B14" s="88" t="s">
        <v>139</v>
      </c>
      <c r="C14" s="171" t="s">
        <v>369</v>
      </c>
      <c r="D14" s="167">
        <f t="shared" si="0"/>
        <v>9337190</v>
      </c>
      <c r="E14" s="163">
        <v>0</v>
      </c>
      <c r="F14" s="163">
        <v>0</v>
      </c>
      <c r="G14" s="163">
        <v>0</v>
      </c>
      <c r="H14" s="163">
        <v>0</v>
      </c>
      <c r="I14" s="163">
        <v>6246450</v>
      </c>
      <c r="J14" s="163">
        <v>3090740</v>
      </c>
      <c r="K14" s="168">
        <v>0</v>
      </c>
      <c r="L14" s="168">
        <v>0</v>
      </c>
      <c r="M14" s="168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</row>
    <row r="15" spans="1:18" x14ac:dyDescent="0.2">
      <c r="A15" s="165">
        <v>8</v>
      </c>
      <c r="B15" s="87" t="s">
        <v>62</v>
      </c>
      <c r="C15" s="171" t="s">
        <v>370</v>
      </c>
      <c r="D15" s="167">
        <f t="shared" si="0"/>
        <v>749574</v>
      </c>
      <c r="E15" s="163">
        <v>0</v>
      </c>
      <c r="F15" s="163">
        <v>0</v>
      </c>
      <c r="G15" s="163">
        <v>0</v>
      </c>
      <c r="H15" s="163">
        <v>0</v>
      </c>
      <c r="I15" s="163">
        <v>749574</v>
      </c>
      <c r="J15" s="163">
        <v>0</v>
      </c>
      <c r="K15" s="168">
        <v>0</v>
      </c>
      <c r="L15" s="168">
        <v>0</v>
      </c>
      <c r="M15" s="168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</row>
    <row r="16" spans="1:18" ht="13.5" customHeight="1" x14ac:dyDescent="0.2">
      <c r="A16" s="165">
        <v>9</v>
      </c>
      <c r="B16" s="88" t="s">
        <v>84</v>
      </c>
      <c r="C16" s="166" t="s">
        <v>371</v>
      </c>
      <c r="D16" s="167">
        <f t="shared" si="0"/>
        <v>4584320</v>
      </c>
      <c r="E16" s="163">
        <v>0</v>
      </c>
      <c r="F16" s="163">
        <v>0</v>
      </c>
      <c r="G16" s="163">
        <v>0</v>
      </c>
      <c r="H16" s="163">
        <v>1002820</v>
      </c>
      <c r="I16" s="163">
        <v>0</v>
      </c>
      <c r="J16" s="163">
        <v>0</v>
      </c>
      <c r="K16" s="168">
        <v>0</v>
      </c>
      <c r="L16" s="168">
        <v>3581500</v>
      </c>
      <c r="M16" s="168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</row>
    <row r="17" spans="1:18" ht="12" customHeight="1" x14ac:dyDescent="0.2">
      <c r="A17" s="165">
        <v>10</v>
      </c>
      <c r="B17" s="87" t="s">
        <v>175</v>
      </c>
      <c r="C17" s="177" t="s">
        <v>176</v>
      </c>
      <c r="D17" s="169">
        <f t="shared" si="0"/>
        <v>1010246362</v>
      </c>
      <c r="E17" s="170">
        <v>6446700</v>
      </c>
      <c r="F17" s="170">
        <v>0</v>
      </c>
      <c r="G17" s="170">
        <v>0</v>
      </c>
      <c r="H17" s="170">
        <v>0</v>
      </c>
      <c r="I17" s="170">
        <v>0</v>
      </c>
      <c r="J17" s="170">
        <v>0</v>
      </c>
      <c r="K17" s="168">
        <v>0</v>
      </c>
      <c r="L17" s="168">
        <v>0</v>
      </c>
      <c r="M17" s="168">
        <v>0</v>
      </c>
      <c r="N17" s="170">
        <v>0</v>
      </c>
      <c r="O17" s="170">
        <v>771963673</v>
      </c>
      <c r="P17" s="170">
        <v>183930057</v>
      </c>
      <c r="Q17" s="170">
        <v>42967680</v>
      </c>
      <c r="R17" s="170">
        <v>4938252</v>
      </c>
    </row>
    <row r="18" spans="1:18" x14ac:dyDescent="0.2">
      <c r="A18" s="165">
        <v>11</v>
      </c>
      <c r="B18" s="88" t="s">
        <v>163</v>
      </c>
      <c r="C18" s="171" t="s">
        <v>372</v>
      </c>
      <c r="D18" s="167">
        <f t="shared" si="0"/>
        <v>243859875</v>
      </c>
      <c r="E18" s="163">
        <v>143260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8">
        <v>0</v>
      </c>
      <c r="L18" s="168">
        <v>0</v>
      </c>
      <c r="M18" s="168">
        <v>0</v>
      </c>
      <c r="N18" s="163">
        <v>0</v>
      </c>
      <c r="O18" s="163">
        <v>190113183</v>
      </c>
      <c r="P18" s="163">
        <v>53603432</v>
      </c>
      <c r="Q18" s="163">
        <v>0</v>
      </c>
      <c r="R18" s="163">
        <v>0</v>
      </c>
    </row>
    <row r="19" spans="1:18" x14ac:dyDescent="0.2">
      <c r="A19" s="165">
        <v>12</v>
      </c>
      <c r="B19" s="87" t="s">
        <v>190</v>
      </c>
      <c r="C19" s="176" t="s">
        <v>191</v>
      </c>
      <c r="D19" s="169">
        <f t="shared" si="0"/>
        <v>271921981</v>
      </c>
      <c r="E19" s="170">
        <v>967005</v>
      </c>
      <c r="F19" s="170">
        <v>779930</v>
      </c>
      <c r="G19" s="170">
        <v>0</v>
      </c>
      <c r="H19" s="170">
        <v>0</v>
      </c>
      <c r="I19" s="170">
        <v>0</v>
      </c>
      <c r="J19" s="170">
        <v>0</v>
      </c>
      <c r="K19" s="168">
        <v>0</v>
      </c>
      <c r="L19" s="168">
        <v>0</v>
      </c>
      <c r="M19" s="168">
        <v>0</v>
      </c>
      <c r="N19" s="170">
        <v>40651308</v>
      </c>
      <c r="O19" s="170">
        <v>178537775</v>
      </c>
      <c r="P19" s="170">
        <v>50985963</v>
      </c>
      <c r="Q19" s="163">
        <v>0</v>
      </c>
      <c r="R19" s="163">
        <v>0</v>
      </c>
    </row>
    <row r="20" spans="1:18" ht="12" x14ac:dyDescent="0.2">
      <c r="A20" s="165">
        <v>13</v>
      </c>
      <c r="B20" s="148" t="s">
        <v>194</v>
      </c>
      <c r="C20" s="149" t="s">
        <v>195</v>
      </c>
      <c r="D20" s="167">
        <f t="shared" si="0"/>
        <v>249858</v>
      </c>
      <c r="E20" s="163">
        <v>0</v>
      </c>
      <c r="F20" s="163">
        <v>0</v>
      </c>
      <c r="G20" s="163">
        <v>0</v>
      </c>
      <c r="H20" s="163">
        <v>0</v>
      </c>
      <c r="I20" s="163">
        <v>249858</v>
      </c>
      <c r="J20" s="163">
        <v>0</v>
      </c>
      <c r="K20" s="168">
        <v>0</v>
      </c>
      <c r="L20" s="168">
        <v>0</v>
      </c>
      <c r="M20" s="168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</row>
    <row r="21" spans="1:18" s="175" customFormat="1" ht="10.5" x14ac:dyDescent="0.15">
      <c r="A21" s="173"/>
      <c r="B21" s="173"/>
      <c r="C21" s="174" t="s">
        <v>373</v>
      </c>
      <c r="D21" s="167">
        <f>SUM(D8:D20)</f>
        <v>1597424738</v>
      </c>
      <c r="E21" s="167">
        <f t="shared" ref="E21:R21" si="1">SUM(E8:E20)</f>
        <v>7556965</v>
      </c>
      <c r="F21" s="167">
        <f t="shared" si="1"/>
        <v>779930</v>
      </c>
      <c r="G21" s="167">
        <f t="shared" si="1"/>
        <v>1004190</v>
      </c>
      <c r="H21" s="167">
        <f t="shared" si="1"/>
        <v>3223350</v>
      </c>
      <c r="I21" s="167">
        <f t="shared" si="1"/>
        <v>18197991</v>
      </c>
      <c r="J21" s="167">
        <f t="shared" si="1"/>
        <v>12362960</v>
      </c>
      <c r="K21" s="167">
        <f t="shared" si="1"/>
        <v>3474055</v>
      </c>
      <c r="L21" s="167">
        <f t="shared" si="1"/>
        <v>11962210</v>
      </c>
      <c r="M21" s="167">
        <f t="shared" si="1"/>
        <v>295350</v>
      </c>
      <c r="N21" s="167">
        <f t="shared" si="1"/>
        <v>40651308</v>
      </c>
      <c r="O21" s="167">
        <f t="shared" si="1"/>
        <v>1144912431</v>
      </c>
      <c r="P21" s="167">
        <f t="shared" si="1"/>
        <v>290765080</v>
      </c>
      <c r="Q21" s="167">
        <f t="shared" si="1"/>
        <v>43135680</v>
      </c>
      <c r="R21" s="167">
        <f t="shared" si="1"/>
        <v>19103238</v>
      </c>
    </row>
    <row r="22" spans="1:18" ht="22.5" x14ac:dyDescent="0.2">
      <c r="C22" s="166" t="s">
        <v>374</v>
      </c>
      <c r="D22" s="167">
        <f t="shared" si="0"/>
        <v>0</v>
      </c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>
        <f>'[7]Объемы '!P22*[7]Стоимость!O19</f>
        <v>0</v>
      </c>
      <c r="Q22" s="167"/>
      <c r="R22" s="167"/>
    </row>
    <row r="23" spans="1:18" ht="21" x14ac:dyDescent="0.2">
      <c r="C23" s="178" t="s">
        <v>375</v>
      </c>
      <c r="D23" s="167">
        <f>D22+D21</f>
        <v>1597424738</v>
      </c>
      <c r="E23" s="167">
        <f t="shared" ref="E23:R23" si="2">E22+E21</f>
        <v>7556965</v>
      </c>
      <c r="F23" s="167">
        <f t="shared" si="2"/>
        <v>779930</v>
      </c>
      <c r="G23" s="167">
        <f t="shared" si="2"/>
        <v>1004190</v>
      </c>
      <c r="H23" s="167">
        <f t="shared" si="2"/>
        <v>3223350</v>
      </c>
      <c r="I23" s="167">
        <f t="shared" si="2"/>
        <v>18197991</v>
      </c>
      <c r="J23" s="167">
        <f t="shared" si="2"/>
        <v>12362960</v>
      </c>
      <c r="K23" s="167">
        <f t="shared" si="2"/>
        <v>3474055</v>
      </c>
      <c r="L23" s="167">
        <f t="shared" si="2"/>
        <v>11962210</v>
      </c>
      <c r="M23" s="167">
        <f t="shared" si="2"/>
        <v>295350</v>
      </c>
      <c r="N23" s="167">
        <f t="shared" si="2"/>
        <v>40651308</v>
      </c>
      <c r="O23" s="167">
        <f t="shared" si="2"/>
        <v>1144912431</v>
      </c>
      <c r="P23" s="167">
        <f t="shared" si="2"/>
        <v>290765080</v>
      </c>
      <c r="Q23" s="167">
        <f t="shared" si="2"/>
        <v>43135680</v>
      </c>
      <c r="R23" s="167">
        <f t="shared" si="2"/>
        <v>19103238</v>
      </c>
    </row>
  </sheetData>
  <mergeCells count="25">
    <mergeCell ref="O6:O7"/>
    <mergeCell ref="P6:P7"/>
    <mergeCell ref="Q6:Q7"/>
    <mergeCell ref="R6:R7"/>
    <mergeCell ref="I6:J6"/>
    <mergeCell ref="K6:K7"/>
    <mergeCell ref="L6:L7"/>
    <mergeCell ref="M6:M7"/>
    <mergeCell ref="N6:N7"/>
    <mergeCell ref="A1:R1"/>
    <mergeCell ref="A3:A7"/>
    <mergeCell ref="B3:B7"/>
    <mergeCell ref="C3:C7"/>
    <mergeCell ref="D3:D7"/>
    <mergeCell ref="E3:J3"/>
    <mergeCell ref="K3:R3"/>
    <mergeCell ref="E4:F5"/>
    <mergeCell ref="G4:J5"/>
    <mergeCell ref="K4:M4"/>
    <mergeCell ref="N4:R5"/>
    <mergeCell ref="L5:M5"/>
    <mergeCell ref="E6:E7"/>
    <mergeCell ref="F6:F7"/>
    <mergeCell ref="G6:G7"/>
    <mergeCell ref="H6:H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0"/>
  <sheetViews>
    <sheetView zoomScale="91" zoomScaleNormal="91" workbookViewId="0">
      <pane xSplit="3" ySplit="11" topLeftCell="D134" activePane="bottomRight" state="frozen"/>
      <selection pane="topRight" activeCell="D1" sqref="D1"/>
      <selection pane="bottomLeft" activeCell="A14" sqref="A14"/>
      <selection pane="bottomRight" activeCell="D160" sqref="D160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3" style="4" customWidth="1"/>
    <col min="5" max="5" width="12.85546875" style="8" customWidth="1"/>
    <col min="6" max="6" width="13.7109375" style="8" customWidth="1"/>
    <col min="7" max="7" width="14.7109375" style="4" customWidth="1"/>
    <col min="8" max="9" width="12.85546875" style="4" customWidth="1"/>
    <col min="10" max="10" width="13.28515625" style="4" customWidth="1"/>
    <col min="11" max="11" width="13" style="4" customWidth="1"/>
    <col min="12" max="12" width="13.7109375" style="4" customWidth="1"/>
    <col min="13" max="13" width="12.28515625" style="4" customWidth="1"/>
    <col min="14" max="14" width="13.5703125" style="8" customWidth="1"/>
    <col min="15" max="16" width="12.28515625" style="8" customWidth="1"/>
    <col min="17" max="17" width="14.7109375" style="4" customWidth="1"/>
    <col min="18" max="18" width="15.42578125" style="8" customWidth="1"/>
    <col min="19" max="16384" width="9.140625" style="8"/>
  </cols>
  <sheetData>
    <row r="1" spans="1:18" x14ac:dyDescent="0.2">
      <c r="B1" s="181"/>
    </row>
    <row r="2" spans="1:18" ht="20.25" customHeight="1" x14ac:dyDescent="0.2">
      <c r="A2" s="278" t="s">
        <v>388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</row>
    <row r="3" spans="1:18" x14ac:dyDescent="0.2">
      <c r="C3" s="9"/>
      <c r="R3" s="8" t="s">
        <v>281</v>
      </c>
    </row>
    <row r="4" spans="1:18" s="2" customFormat="1" ht="15.75" customHeight="1" x14ac:dyDescent="0.2">
      <c r="A4" s="280" t="s">
        <v>44</v>
      </c>
      <c r="B4" s="280" t="s">
        <v>56</v>
      </c>
      <c r="C4" s="281" t="s">
        <v>45</v>
      </c>
      <c r="D4" s="279" t="s">
        <v>267</v>
      </c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</row>
    <row r="5" spans="1:18" ht="15" customHeight="1" x14ac:dyDescent="0.2">
      <c r="A5" s="280"/>
      <c r="B5" s="280"/>
      <c r="C5" s="281"/>
      <c r="D5" s="279" t="s">
        <v>268</v>
      </c>
      <c r="E5" s="279" t="s">
        <v>269</v>
      </c>
      <c r="F5" s="279" t="s">
        <v>270</v>
      </c>
      <c r="G5" s="279"/>
      <c r="H5" s="279"/>
      <c r="I5" s="279"/>
      <c r="J5" s="279"/>
      <c r="K5" s="279"/>
      <c r="L5" s="279"/>
      <c r="M5" s="279"/>
      <c r="N5" s="279"/>
      <c r="O5" s="279" t="s">
        <v>275</v>
      </c>
      <c r="P5" s="279" t="s">
        <v>276</v>
      </c>
      <c r="Q5" s="279" t="s">
        <v>291</v>
      </c>
      <c r="R5" s="279" t="s">
        <v>463</v>
      </c>
    </row>
    <row r="6" spans="1:18" ht="14.25" customHeight="1" x14ac:dyDescent="0.2">
      <c r="A6" s="280"/>
      <c r="B6" s="280"/>
      <c r="C6" s="281"/>
      <c r="D6" s="279"/>
      <c r="E6" s="279"/>
      <c r="F6" s="279" t="s">
        <v>266</v>
      </c>
      <c r="G6" s="279" t="s">
        <v>278</v>
      </c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</row>
    <row r="7" spans="1:18" ht="47.25" customHeight="1" x14ac:dyDescent="0.2">
      <c r="A7" s="280"/>
      <c r="B7" s="280"/>
      <c r="C7" s="281"/>
      <c r="D7" s="279"/>
      <c r="E7" s="279"/>
      <c r="F7" s="279"/>
      <c r="G7" s="74" t="s">
        <v>271</v>
      </c>
      <c r="H7" s="74" t="s">
        <v>303</v>
      </c>
      <c r="I7" s="74" t="s">
        <v>393</v>
      </c>
      <c r="J7" s="74" t="s">
        <v>272</v>
      </c>
      <c r="K7" s="74" t="s">
        <v>273</v>
      </c>
      <c r="L7" s="74" t="s">
        <v>274</v>
      </c>
      <c r="M7" s="74" t="s">
        <v>279</v>
      </c>
      <c r="N7" s="74" t="s">
        <v>280</v>
      </c>
      <c r="O7" s="279"/>
      <c r="P7" s="279"/>
      <c r="Q7" s="279"/>
      <c r="R7" s="279"/>
    </row>
    <row r="8" spans="1:18" s="2" customFormat="1" x14ac:dyDescent="0.2">
      <c r="A8" s="277" t="s">
        <v>228</v>
      </c>
      <c r="B8" s="277"/>
      <c r="C8" s="277"/>
      <c r="D8" s="51">
        <f>D11+D10+D9</f>
        <v>38706950663</v>
      </c>
      <c r="E8" s="51">
        <f t="shared" ref="E8:R8" si="0">E11+E10+E9</f>
        <v>8735093704</v>
      </c>
      <c r="F8" s="51">
        <f t="shared" si="0"/>
        <v>32485985540.209698</v>
      </c>
      <c r="G8" s="51">
        <f t="shared" si="0"/>
        <v>12777084989</v>
      </c>
      <c r="H8" s="51">
        <f t="shared" si="0"/>
        <v>2984858710</v>
      </c>
      <c r="I8" s="51">
        <f t="shared" si="0"/>
        <v>319220605</v>
      </c>
      <c r="J8" s="51">
        <f t="shared" si="0"/>
        <v>2002732288.1300001</v>
      </c>
      <c r="K8" s="51">
        <f t="shared" si="0"/>
        <v>7847308347.0797033</v>
      </c>
      <c r="L8" s="51">
        <f t="shared" si="0"/>
        <v>3873734408</v>
      </c>
      <c r="M8" s="51">
        <f t="shared" si="0"/>
        <v>2614739210</v>
      </c>
      <c r="N8" s="51">
        <f t="shared" si="0"/>
        <v>66306983</v>
      </c>
      <c r="O8" s="51">
        <f t="shared" si="0"/>
        <v>5335165448</v>
      </c>
      <c r="P8" s="51">
        <f t="shared" si="0"/>
        <v>1597424738</v>
      </c>
      <c r="Q8" s="51">
        <f t="shared" si="0"/>
        <v>2156720836.9990001</v>
      </c>
      <c r="R8" s="51">
        <f t="shared" si="0"/>
        <v>89017340930.20871</v>
      </c>
    </row>
    <row r="9" spans="1:18" s="3" customFormat="1" ht="11.25" customHeight="1" x14ac:dyDescent="0.2">
      <c r="A9" s="5"/>
      <c r="B9" s="5"/>
      <c r="C9" s="11" t="s">
        <v>54</v>
      </c>
      <c r="D9" s="39">
        <f>КС!D9</f>
        <v>1688122831</v>
      </c>
      <c r="E9" s="39">
        <f>'ДС(15-25)'!D9</f>
        <v>224711058</v>
      </c>
      <c r="F9" s="39">
        <f>G9+H9+I9+J9+K9+L9+M9+N9</f>
        <v>228510824</v>
      </c>
      <c r="G9" s="39">
        <f>' Профилактика Пр.15-25'!D11</f>
        <v>111572593</v>
      </c>
      <c r="H9" s="39">
        <f>'Диспан.набл.(КП) '!D10</f>
        <v>0</v>
      </c>
      <c r="I9" s="39">
        <f>'Центры здоровья Пр.11-25'!D9</f>
        <v>0</v>
      </c>
      <c r="J9" s="39">
        <f>'АПУ неотл.пом.(15-25)'!D9</f>
        <v>49793991</v>
      </c>
      <c r="K9" s="39">
        <f>'АПУ обращения 13-25 '!D9</f>
        <v>56948730</v>
      </c>
      <c r="L9" s="39">
        <f>'ОДИ ПГГ(15-25) '!D9</f>
        <v>10195510</v>
      </c>
      <c r="M9" s="39">
        <f>'ФАП(15-25) '!D9</f>
        <v>0</v>
      </c>
      <c r="N9" s="39">
        <f>'Объем средств по ПР'!D8</f>
        <v>0</v>
      </c>
      <c r="O9" s="39">
        <f>' СМП (11-25)'!D9</f>
        <v>112117505</v>
      </c>
      <c r="P9" s="39">
        <f>'Гемодиализ по видам МП(13-25) '!D9</f>
        <v>0</v>
      </c>
      <c r="Q9" s="39">
        <f>'Мед.реаб.(АПУ,ДС,КС) (13-25)'!D9</f>
        <v>2116952.4700000002</v>
      </c>
      <c r="R9" s="39">
        <f>D9+E9+F9+O9+P9+Q9</f>
        <v>2255579170.4699998</v>
      </c>
    </row>
    <row r="10" spans="1:18" s="3" customFormat="1" ht="11.25" customHeight="1" x14ac:dyDescent="0.2">
      <c r="A10" s="5"/>
      <c r="B10" s="5"/>
      <c r="C10" s="11" t="s">
        <v>466</v>
      </c>
      <c r="D10" s="39">
        <f>КС!D10</f>
        <v>0</v>
      </c>
      <c r="E10" s="39">
        <f>'ДС(15-25)'!D10</f>
        <v>0</v>
      </c>
      <c r="F10" s="39">
        <f t="shared" ref="F10:F70" si="1">G10+H10+I10+J10+K10+L10+M10+N10</f>
        <v>12455270</v>
      </c>
      <c r="G10" s="39">
        <f>' Профилактика Пр.15-25'!D12</f>
        <v>0</v>
      </c>
      <c r="H10" s="39">
        <f>'Диспан.набл.(КП) '!D11</f>
        <v>0</v>
      </c>
      <c r="I10" s="39">
        <f>'Центры здоровья Пр.11-25'!D10</f>
        <v>0</v>
      </c>
      <c r="J10" s="39">
        <f>'АПУ неотл.пом.(15-25)'!D10</f>
        <v>0</v>
      </c>
      <c r="K10" s="39">
        <f>'АПУ обращения 13-25 '!D10</f>
        <v>3242603</v>
      </c>
      <c r="L10" s="39">
        <f>'ОДИ ПГГ(15-25) '!D10</f>
        <v>6147277</v>
      </c>
      <c r="M10" s="39">
        <f>'ФАП(15-25) '!D10</f>
        <v>3065390</v>
      </c>
      <c r="N10" s="39">
        <f>'Объем средств по ПР'!D9</f>
        <v>0</v>
      </c>
      <c r="O10" s="39">
        <f>' СМП (11-25)'!D10</f>
        <v>0</v>
      </c>
      <c r="P10" s="39">
        <f>'Гемодиализ по видам МП(13-25) '!D10</f>
        <v>0</v>
      </c>
      <c r="Q10" s="39">
        <f>'Мед.реаб.(АПУ,ДС,КС) (13-25)'!D10</f>
        <v>1494847</v>
      </c>
      <c r="R10" s="39">
        <f>D10+E10+F10+O10+P10+Q10</f>
        <v>13950117</v>
      </c>
    </row>
    <row r="11" spans="1:18" s="2" customFormat="1" x14ac:dyDescent="0.2">
      <c r="A11" s="277" t="s">
        <v>227</v>
      </c>
      <c r="B11" s="277"/>
      <c r="C11" s="277"/>
      <c r="D11" s="51">
        <f t="shared" ref="D11:R11" si="2">SUM(D12:D150)-D92</f>
        <v>37018827832</v>
      </c>
      <c r="E11" s="51">
        <f t="shared" si="2"/>
        <v>8510382646</v>
      </c>
      <c r="F11" s="51">
        <f t="shared" si="2"/>
        <v>32245019446.209698</v>
      </c>
      <c r="G11" s="51">
        <f t="shared" si="2"/>
        <v>12665512396</v>
      </c>
      <c r="H11" s="51">
        <f t="shared" si="2"/>
        <v>2984858710</v>
      </c>
      <c r="I11" s="51">
        <f t="shared" si="2"/>
        <v>319220605</v>
      </c>
      <c r="J11" s="51">
        <f t="shared" si="2"/>
        <v>1952938297.1300001</v>
      </c>
      <c r="K11" s="51">
        <f t="shared" si="2"/>
        <v>7787117014.0797033</v>
      </c>
      <c r="L11" s="51">
        <f t="shared" si="2"/>
        <v>3857391621</v>
      </c>
      <c r="M11" s="51">
        <f t="shared" si="2"/>
        <v>2611673820</v>
      </c>
      <c r="N11" s="51">
        <f t="shared" si="2"/>
        <v>66306983</v>
      </c>
      <c r="O11" s="51">
        <f t="shared" si="2"/>
        <v>5223047943</v>
      </c>
      <c r="P11" s="51">
        <f t="shared" si="2"/>
        <v>1597424738</v>
      </c>
      <c r="Q11" s="51">
        <f t="shared" si="2"/>
        <v>2153109037.5290003</v>
      </c>
      <c r="R11" s="51">
        <f t="shared" si="2"/>
        <v>86747811642.738708</v>
      </c>
    </row>
    <row r="12" spans="1:18" s="1" customFormat="1" ht="12" customHeight="1" x14ac:dyDescent="0.2">
      <c r="A12" s="20">
        <v>1</v>
      </c>
      <c r="B12" s="12" t="s">
        <v>57</v>
      </c>
      <c r="C12" s="10" t="s">
        <v>42</v>
      </c>
      <c r="D12" s="39">
        <f>КС!D12</f>
        <v>69985377</v>
      </c>
      <c r="E12" s="39">
        <f>'ДС(15-25)'!D12</f>
        <v>13391363</v>
      </c>
      <c r="F12" s="39">
        <f t="shared" si="1"/>
        <v>167708292.25</v>
      </c>
      <c r="G12" s="39">
        <f>' Профилактика Пр.15-25'!D14</f>
        <v>53920265</v>
      </c>
      <c r="H12" s="39">
        <f>'Диспан.набл.(КП) '!D13</f>
        <v>16272427</v>
      </c>
      <c r="I12" s="39">
        <f>'Центры здоровья Пр.11-25'!D12</f>
        <v>0</v>
      </c>
      <c r="J12" s="39">
        <f>'АПУ неотл.пом.(15-25)'!D12</f>
        <v>9289198</v>
      </c>
      <c r="K12" s="39">
        <f>'АПУ обращения 13-25 '!D12</f>
        <v>34309684.25</v>
      </c>
      <c r="L12" s="39">
        <f>'ОДИ ПГГ(15-25) '!D12</f>
        <v>8699523</v>
      </c>
      <c r="M12" s="39">
        <f>'ФАП(15-25) '!D12</f>
        <v>44741329</v>
      </c>
      <c r="N12" s="39">
        <f>'Объем средств по ПР'!D11</f>
        <v>475866</v>
      </c>
      <c r="O12" s="39">
        <f>' СМП (11-25)'!D12</f>
        <v>0</v>
      </c>
      <c r="P12" s="39">
        <f>'Гемодиализ по видам МП(13-25) '!D12</f>
        <v>0</v>
      </c>
      <c r="Q12" s="39">
        <f>'Мед.реаб.(АПУ,ДС,КС) (13-25)'!D12</f>
        <v>0</v>
      </c>
      <c r="R12" s="39">
        <f t="shared" ref="R12:R42" si="3">D12+E12+F12+O12+P12+Q12</f>
        <v>251085032.25</v>
      </c>
    </row>
    <row r="13" spans="1:18" s="1" customFormat="1" x14ac:dyDescent="0.2">
      <c r="A13" s="20">
        <v>2</v>
      </c>
      <c r="B13" s="13" t="s">
        <v>58</v>
      </c>
      <c r="C13" s="10" t="s">
        <v>213</v>
      </c>
      <c r="D13" s="39">
        <f>КС!D13</f>
        <v>57354316</v>
      </c>
      <c r="E13" s="39">
        <f>'ДС(15-25)'!D13</f>
        <v>14266580</v>
      </c>
      <c r="F13" s="39">
        <f t="shared" si="1"/>
        <v>166963675.63999999</v>
      </c>
      <c r="G13" s="39">
        <f>' Профилактика Пр.15-25'!D15</f>
        <v>53041688</v>
      </c>
      <c r="H13" s="39">
        <f>'Диспан.набл.(КП) '!D14</f>
        <v>15608219</v>
      </c>
      <c r="I13" s="39">
        <f>'Центры здоровья Пр.11-25'!D13</f>
        <v>0</v>
      </c>
      <c r="J13" s="39">
        <f>'АПУ неотл.пом.(15-25)'!D13</f>
        <v>9492878</v>
      </c>
      <c r="K13" s="39">
        <f>'АПУ обращения 13-25 '!D13</f>
        <v>34075832.640000001</v>
      </c>
      <c r="L13" s="39">
        <f>'ОДИ ПГГ(15-25) '!D13</f>
        <v>8860214</v>
      </c>
      <c r="M13" s="39">
        <f>'ФАП(15-25) '!D13</f>
        <v>45442715</v>
      </c>
      <c r="N13" s="39">
        <f>'Объем средств по ПР'!D12</f>
        <v>442129</v>
      </c>
      <c r="O13" s="39">
        <f>' СМП (11-25)'!D13</f>
        <v>0</v>
      </c>
      <c r="P13" s="39">
        <f>'Гемодиализ по видам МП(13-25) '!D13</f>
        <v>0</v>
      </c>
      <c r="Q13" s="39">
        <f>'Мед.реаб.(АПУ,ДС,КС) (13-25)'!D13</f>
        <v>0</v>
      </c>
      <c r="R13" s="39">
        <f t="shared" si="3"/>
        <v>238584571.63999999</v>
      </c>
    </row>
    <row r="14" spans="1:18" s="19" customFormat="1" x14ac:dyDescent="0.2">
      <c r="A14" s="20">
        <v>3</v>
      </c>
      <c r="B14" s="21" t="s">
        <v>59</v>
      </c>
      <c r="C14" s="10" t="s">
        <v>5</v>
      </c>
      <c r="D14" s="39">
        <f>КС!D14</f>
        <v>338152908</v>
      </c>
      <c r="E14" s="39">
        <f>'ДС(15-25)'!D14</f>
        <v>41384369</v>
      </c>
      <c r="F14" s="39">
        <f t="shared" si="1"/>
        <v>442686873.72000003</v>
      </c>
      <c r="G14" s="39">
        <f>' Профилактика Пр.15-25'!D16</f>
        <v>177831036</v>
      </c>
      <c r="H14" s="39">
        <f>'Диспан.набл.(КП) '!D15</f>
        <v>36009311</v>
      </c>
      <c r="I14" s="39">
        <f>'Центры здоровья Пр.11-25'!D14</f>
        <v>11910871</v>
      </c>
      <c r="J14" s="39">
        <f>'АПУ неотл.пом.(15-25)'!D14</f>
        <v>24688581</v>
      </c>
      <c r="K14" s="39">
        <f>'АПУ обращения 13-25 '!D14</f>
        <v>109386888.72</v>
      </c>
      <c r="L14" s="39">
        <f>'ОДИ ПГГ(15-25) '!D14</f>
        <v>49271296</v>
      </c>
      <c r="M14" s="39">
        <f>'ФАП(15-25) '!D14</f>
        <v>32712576</v>
      </c>
      <c r="N14" s="39">
        <f>'Объем средств по ПР'!D13</f>
        <v>876314</v>
      </c>
      <c r="O14" s="39">
        <f>' СМП (11-25)'!D14</f>
        <v>192684027</v>
      </c>
      <c r="P14" s="39">
        <f>'Гемодиализ по видам МП(13-25) '!D14</f>
        <v>0</v>
      </c>
      <c r="Q14" s="39">
        <f>'Мед.реаб.(АПУ,ДС,КС) (13-25)'!D14</f>
        <v>14289565.559999999</v>
      </c>
      <c r="R14" s="39">
        <f t="shared" si="3"/>
        <v>1029197743.28</v>
      </c>
    </row>
    <row r="15" spans="1:18" s="1" customFormat="1" ht="14.25" customHeight="1" x14ac:dyDescent="0.2">
      <c r="A15" s="20">
        <v>4</v>
      </c>
      <c r="B15" s="12" t="s">
        <v>60</v>
      </c>
      <c r="C15" s="10" t="s">
        <v>214</v>
      </c>
      <c r="D15" s="39">
        <f>КС!D15</f>
        <v>60701482</v>
      </c>
      <c r="E15" s="39">
        <f>'ДС(15-25)'!D15</f>
        <v>13101909</v>
      </c>
      <c r="F15" s="39">
        <f t="shared" si="1"/>
        <v>184296068.63999999</v>
      </c>
      <c r="G15" s="39">
        <f>' Профилактика Пр.15-25'!D17</f>
        <v>54777189</v>
      </c>
      <c r="H15" s="39">
        <f>'Диспан.набл.(КП) '!D16</f>
        <v>17481910</v>
      </c>
      <c r="I15" s="39">
        <f>'Центры здоровья Пр.11-25'!D15</f>
        <v>0</v>
      </c>
      <c r="J15" s="39">
        <f>'АПУ неотл.пом.(15-25)'!D15</f>
        <v>9799778</v>
      </c>
      <c r="K15" s="39">
        <f>'АПУ обращения 13-25 '!D15</f>
        <v>36035304.640000001</v>
      </c>
      <c r="L15" s="39">
        <f>'ОДИ ПГГ(15-25) '!D15</f>
        <v>9380411</v>
      </c>
      <c r="M15" s="39">
        <f>'ФАП(15-25) '!D15</f>
        <v>56321025</v>
      </c>
      <c r="N15" s="39">
        <f>'Объем средств по ПР'!D14</f>
        <v>500451</v>
      </c>
      <c r="O15" s="39">
        <f>' СМП (11-25)'!D15</f>
        <v>0</v>
      </c>
      <c r="P15" s="39">
        <f>'Гемодиализ по видам МП(13-25) '!D15</f>
        <v>0</v>
      </c>
      <c r="Q15" s="39">
        <f>'Мед.реаб.(АПУ,ДС,КС) (13-25)'!D15</f>
        <v>0</v>
      </c>
      <c r="R15" s="39">
        <f t="shared" si="3"/>
        <v>258099459.63999999</v>
      </c>
    </row>
    <row r="16" spans="1:18" s="1" customFormat="1" x14ac:dyDescent="0.2">
      <c r="A16" s="20">
        <v>5</v>
      </c>
      <c r="B16" s="12" t="s">
        <v>61</v>
      </c>
      <c r="C16" s="10" t="s">
        <v>8</v>
      </c>
      <c r="D16" s="39">
        <f>КС!D16</f>
        <v>70130140</v>
      </c>
      <c r="E16" s="39">
        <f>'ДС(15-25)'!D16</f>
        <v>16547849</v>
      </c>
      <c r="F16" s="39">
        <f t="shared" si="1"/>
        <v>187784063.12</v>
      </c>
      <c r="G16" s="39">
        <f>' Профилактика Пр.15-25'!D18</f>
        <v>66934957</v>
      </c>
      <c r="H16" s="39">
        <f>'Диспан.набл.(КП) '!D17</f>
        <v>17358610</v>
      </c>
      <c r="I16" s="39">
        <f>'Центры здоровья Пр.11-25'!D16</f>
        <v>0</v>
      </c>
      <c r="J16" s="39">
        <f>'АПУ неотл.пом.(15-25)'!D16</f>
        <v>11219496</v>
      </c>
      <c r="K16" s="39">
        <f>'АПУ обращения 13-25 '!D16</f>
        <v>39129630.120000005</v>
      </c>
      <c r="L16" s="39">
        <f>'ОДИ ПГГ(15-25) '!D16</f>
        <v>9604877</v>
      </c>
      <c r="M16" s="39">
        <f>'ФАП(15-25) '!D16</f>
        <v>43004695</v>
      </c>
      <c r="N16" s="39">
        <f>'Объем средств по ПР'!D15</f>
        <v>531798</v>
      </c>
      <c r="O16" s="39">
        <f>' СМП (11-25)'!D16</f>
        <v>0</v>
      </c>
      <c r="P16" s="39">
        <f>'Гемодиализ по видам МП(13-25) '!D16</f>
        <v>0</v>
      </c>
      <c r="Q16" s="39">
        <f>'Мед.реаб.(АПУ,ДС,КС) (13-25)'!D16</f>
        <v>0</v>
      </c>
      <c r="R16" s="39">
        <f t="shared" si="3"/>
        <v>274462052.12</v>
      </c>
    </row>
    <row r="17" spans="1:18" s="19" customFormat="1" x14ac:dyDescent="0.2">
      <c r="A17" s="20">
        <v>6</v>
      </c>
      <c r="B17" s="21" t="s">
        <v>62</v>
      </c>
      <c r="C17" s="10" t="s">
        <v>63</v>
      </c>
      <c r="D17" s="39">
        <f>КС!D17</f>
        <v>928012343</v>
      </c>
      <c r="E17" s="39">
        <f>'ДС(15-25)'!D17</f>
        <v>113436763</v>
      </c>
      <c r="F17" s="39">
        <f t="shared" si="1"/>
        <v>1039861262.8099999</v>
      </c>
      <c r="G17" s="39">
        <f>' Профилактика Пр.15-25'!D19</f>
        <v>451616936</v>
      </c>
      <c r="H17" s="39">
        <f>'Диспан.набл.(КП) '!D18</f>
        <v>108980103</v>
      </c>
      <c r="I17" s="39">
        <f>'Центры здоровья Пр.11-25'!D17</f>
        <v>21261984</v>
      </c>
      <c r="J17" s="39">
        <f>'АПУ неотл.пом.(15-25)'!D17</f>
        <v>75198926</v>
      </c>
      <c r="K17" s="39">
        <f>'АПУ обращения 13-25 '!D17</f>
        <v>279906320.81</v>
      </c>
      <c r="L17" s="39">
        <f>'ОДИ ПГГ(15-25) '!D17</f>
        <v>96425244</v>
      </c>
      <c r="M17" s="39">
        <f>'ФАП(15-25) '!D17</f>
        <v>4469893</v>
      </c>
      <c r="N17" s="39">
        <f>'Объем средств по ПР'!D16</f>
        <v>2001856</v>
      </c>
      <c r="O17" s="39">
        <f>' СМП (11-25)'!D17</f>
        <v>411472346</v>
      </c>
      <c r="P17" s="39">
        <f>'Гемодиализ по видам МП(13-25) '!D17</f>
        <v>749574</v>
      </c>
      <c r="Q17" s="39">
        <f>'Мед.реаб.(АПУ,ДС,КС) (13-25)'!D17</f>
        <v>39897704</v>
      </c>
      <c r="R17" s="39">
        <f t="shared" si="3"/>
        <v>2533429992.8099999</v>
      </c>
    </row>
    <row r="18" spans="1:18" s="1" customFormat="1" x14ac:dyDescent="0.2">
      <c r="A18" s="20">
        <v>7</v>
      </c>
      <c r="B18" s="12" t="s">
        <v>64</v>
      </c>
      <c r="C18" s="10" t="s">
        <v>215</v>
      </c>
      <c r="D18" s="39">
        <f>КС!D18</f>
        <v>277733003</v>
      </c>
      <c r="E18" s="39">
        <f>'ДС(15-25)'!D18</f>
        <v>39653240</v>
      </c>
      <c r="F18" s="39">
        <f t="shared" si="1"/>
        <v>425915576</v>
      </c>
      <c r="G18" s="39">
        <f>' Профилактика Пр.15-25'!D20</f>
        <v>166095857</v>
      </c>
      <c r="H18" s="39">
        <f>'Диспан.набл.(КП) '!D19</f>
        <v>45688088</v>
      </c>
      <c r="I18" s="39">
        <f>'Центры здоровья Пр.11-25'!D18</f>
        <v>10915669</v>
      </c>
      <c r="J18" s="39">
        <f>'АПУ неотл.пом.(15-25)'!D18</f>
        <v>28366469</v>
      </c>
      <c r="K18" s="39">
        <f>'АПУ обращения 13-25 '!D18</f>
        <v>103603853</v>
      </c>
      <c r="L18" s="39">
        <f>'ОДИ ПГГ(15-25) '!D18</f>
        <v>28467746</v>
      </c>
      <c r="M18" s="39">
        <f>'ФАП(15-25) '!D18</f>
        <v>41786668</v>
      </c>
      <c r="N18" s="39">
        <f>'Объем средств по ПР'!D17</f>
        <v>991226</v>
      </c>
      <c r="O18" s="39">
        <f>' СМП (11-25)'!D18</f>
        <v>0</v>
      </c>
      <c r="P18" s="39">
        <f>'Гемодиализ по видам МП(13-25) '!D18</f>
        <v>0</v>
      </c>
      <c r="Q18" s="39">
        <f>'Мед.реаб.(АПУ,ДС,КС) (13-25)'!D18</f>
        <v>21084083.689999998</v>
      </c>
      <c r="R18" s="39">
        <f t="shared" si="3"/>
        <v>764385902.69000006</v>
      </c>
    </row>
    <row r="19" spans="1:18" s="1" customFormat="1" x14ac:dyDescent="0.2">
      <c r="A19" s="20">
        <v>8</v>
      </c>
      <c r="B19" s="21" t="s">
        <v>65</v>
      </c>
      <c r="C19" s="10" t="s">
        <v>17</v>
      </c>
      <c r="D19" s="39">
        <f>КС!D19</f>
        <v>54536768</v>
      </c>
      <c r="E19" s="39">
        <f>'ДС(15-25)'!D19</f>
        <v>17868033</v>
      </c>
      <c r="F19" s="39">
        <f t="shared" si="1"/>
        <v>183890255.57999998</v>
      </c>
      <c r="G19" s="39">
        <f>' Профилактика Пр.15-25'!D21</f>
        <v>68691394</v>
      </c>
      <c r="H19" s="39">
        <f>'Диспан.набл.(КП) '!D20</f>
        <v>16097699</v>
      </c>
      <c r="I19" s="39">
        <f>'Центры здоровья Пр.11-25'!D19</f>
        <v>0</v>
      </c>
      <c r="J19" s="39">
        <f>'АПУ неотл.пом.(15-25)'!D19</f>
        <v>10675776</v>
      </c>
      <c r="K19" s="39">
        <f>'АПУ обращения 13-25 '!D19</f>
        <v>41207508.579999998</v>
      </c>
      <c r="L19" s="39">
        <f>'ОДИ ПГГ(15-25) '!D19</f>
        <v>8514788</v>
      </c>
      <c r="M19" s="39">
        <f>'ФАП(15-25) '!D19</f>
        <v>38200189</v>
      </c>
      <c r="N19" s="39">
        <f>'Объем средств по ПР'!D18</f>
        <v>502901</v>
      </c>
      <c r="O19" s="39">
        <f>' СМП (11-25)'!D19</f>
        <v>0</v>
      </c>
      <c r="P19" s="39">
        <f>'Гемодиализ по видам МП(13-25) '!D19</f>
        <v>0</v>
      </c>
      <c r="Q19" s="39">
        <f>'Мед.реаб.(АПУ,ДС,КС) (13-25)'!D19</f>
        <v>0</v>
      </c>
      <c r="R19" s="39">
        <f t="shared" si="3"/>
        <v>256295056.57999998</v>
      </c>
    </row>
    <row r="20" spans="1:18" s="1" customFormat="1" x14ac:dyDescent="0.2">
      <c r="A20" s="20">
        <v>9</v>
      </c>
      <c r="B20" s="21" t="s">
        <v>66</v>
      </c>
      <c r="C20" s="10" t="s">
        <v>6</v>
      </c>
      <c r="D20" s="39">
        <f>КС!D20</f>
        <v>81628828</v>
      </c>
      <c r="E20" s="39">
        <f>'ДС(15-25)'!D20</f>
        <v>14956923</v>
      </c>
      <c r="F20" s="39">
        <f t="shared" si="1"/>
        <v>201573719.46000001</v>
      </c>
      <c r="G20" s="39">
        <f>' Профилактика Пр.15-25'!D22</f>
        <v>59924075</v>
      </c>
      <c r="H20" s="39">
        <f>'Диспан.набл.(КП) '!D21</f>
        <v>19138406</v>
      </c>
      <c r="I20" s="39">
        <f>'Центры здоровья Пр.11-25'!D20</f>
        <v>0</v>
      </c>
      <c r="J20" s="39">
        <f>'АПУ неотл.пом.(15-25)'!D20</f>
        <v>10061931</v>
      </c>
      <c r="K20" s="39">
        <f>'АПУ обращения 13-25 '!D20</f>
        <v>40577765.460000001</v>
      </c>
      <c r="L20" s="39">
        <f>'ОДИ ПГГ(15-25) '!D20</f>
        <v>10686414</v>
      </c>
      <c r="M20" s="39">
        <f>'ФАП(15-25) '!D20</f>
        <v>60719427</v>
      </c>
      <c r="N20" s="39">
        <f>'Объем средств по ПР'!D19</f>
        <v>465701</v>
      </c>
      <c r="O20" s="39">
        <f>' СМП (11-25)'!D20</f>
        <v>0</v>
      </c>
      <c r="P20" s="39">
        <f>'Гемодиализ по видам МП(13-25) '!D20</f>
        <v>0</v>
      </c>
      <c r="Q20" s="39">
        <f>'Мед.реаб.(АПУ,ДС,КС) (13-25)'!D20</f>
        <v>0</v>
      </c>
      <c r="R20" s="39">
        <f t="shared" si="3"/>
        <v>298159470.46000004</v>
      </c>
    </row>
    <row r="21" spans="1:18" s="1" customFormat="1" x14ac:dyDescent="0.2">
      <c r="A21" s="20">
        <v>10</v>
      </c>
      <c r="B21" s="21" t="s">
        <v>67</v>
      </c>
      <c r="C21" s="10" t="s">
        <v>18</v>
      </c>
      <c r="D21" s="39">
        <f>КС!D21</f>
        <v>65503707</v>
      </c>
      <c r="E21" s="39">
        <f>'ДС(15-25)'!D21</f>
        <v>19368793</v>
      </c>
      <c r="F21" s="39">
        <f t="shared" si="1"/>
        <v>219866000.13999999</v>
      </c>
      <c r="G21" s="39">
        <f>' Профилактика Пр.15-25'!D23</f>
        <v>76607423</v>
      </c>
      <c r="H21" s="39">
        <f>'Диспан.набл.(КП) '!D22</f>
        <v>24724810</v>
      </c>
      <c r="I21" s="39">
        <f>'Центры здоровья Пр.11-25'!D21</f>
        <v>0</v>
      </c>
      <c r="J21" s="39">
        <f>'АПУ неотл.пом.(15-25)'!D21</f>
        <v>14076037</v>
      </c>
      <c r="K21" s="39">
        <f>'АПУ обращения 13-25 '!D21</f>
        <v>48271928.140000001</v>
      </c>
      <c r="L21" s="39">
        <f>'ОДИ ПГГ(15-25) '!D21</f>
        <v>12469700</v>
      </c>
      <c r="M21" s="39">
        <f>'ФАП(15-25) '!D21</f>
        <v>43162351</v>
      </c>
      <c r="N21" s="39">
        <f>'Объем средств по ПР'!D20</f>
        <v>553751</v>
      </c>
      <c r="O21" s="39">
        <f>' СМП (11-25)'!D21</f>
        <v>0</v>
      </c>
      <c r="P21" s="39">
        <f>'Гемодиализ по видам МП(13-25) '!D21</f>
        <v>0</v>
      </c>
      <c r="Q21" s="39">
        <f>'Мед.реаб.(АПУ,ДС,КС) (13-25)'!D21</f>
        <v>0</v>
      </c>
      <c r="R21" s="39">
        <f t="shared" si="3"/>
        <v>304738500.13999999</v>
      </c>
    </row>
    <row r="22" spans="1:18" s="1" customFormat="1" x14ac:dyDescent="0.2">
      <c r="A22" s="20">
        <v>11</v>
      </c>
      <c r="B22" s="21" t="s">
        <v>68</v>
      </c>
      <c r="C22" s="10" t="s">
        <v>7</v>
      </c>
      <c r="D22" s="39">
        <f>КС!D22</f>
        <v>71065588</v>
      </c>
      <c r="E22" s="39">
        <f>'ДС(15-25)'!D22</f>
        <v>14563696</v>
      </c>
      <c r="F22" s="39">
        <f t="shared" si="1"/>
        <v>178539778.63</v>
      </c>
      <c r="G22" s="39">
        <f>' Профилактика Пр.15-25'!D24</f>
        <v>61139680</v>
      </c>
      <c r="H22" s="39">
        <f>'Диспан.набл.(КП) '!D23</f>
        <v>16099865</v>
      </c>
      <c r="I22" s="39">
        <f>'Центры здоровья Пр.11-25'!D22</f>
        <v>0</v>
      </c>
      <c r="J22" s="39">
        <f>'АПУ неотл.пом.(15-25)'!D22</f>
        <v>10494487</v>
      </c>
      <c r="K22" s="39">
        <f>'АПУ обращения 13-25 '!D22</f>
        <v>39428448.629999995</v>
      </c>
      <c r="L22" s="39">
        <f>'ОДИ ПГГ(15-25) '!D22</f>
        <v>9581704</v>
      </c>
      <c r="M22" s="39">
        <f>'ФАП(15-25) '!D22</f>
        <v>41338961</v>
      </c>
      <c r="N22" s="39">
        <f>'Объем средств по ПР'!D21</f>
        <v>456633</v>
      </c>
      <c r="O22" s="39">
        <f>' СМП (11-25)'!D22</f>
        <v>0</v>
      </c>
      <c r="P22" s="39">
        <f>'Гемодиализ по видам МП(13-25) '!D22</f>
        <v>0</v>
      </c>
      <c r="Q22" s="39">
        <f>'Мед.реаб.(АПУ,ДС,КС) (13-25)'!D22</f>
        <v>0</v>
      </c>
      <c r="R22" s="39">
        <f t="shared" si="3"/>
        <v>264169062.63</v>
      </c>
    </row>
    <row r="23" spans="1:18" s="1" customFormat="1" x14ac:dyDescent="0.2">
      <c r="A23" s="20">
        <v>12</v>
      </c>
      <c r="B23" s="21" t="s">
        <v>69</v>
      </c>
      <c r="C23" s="10" t="s">
        <v>19</v>
      </c>
      <c r="D23" s="39">
        <f>КС!D23</f>
        <v>169808950</v>
      </c>
      <c r="E23" s="39">
        <f>'ДС(15-25)'!D23</f>
        <v>32353627</v>
      </c>
      <c r="F23" s="39">
        <f t="shared" si="1"/>
        <v>332970796.28999996</v>
      </c>
      <c r="G23" s="39">
        <f>' Профилактика Пр.15-25'!D25</f>
        <v>121346050</v>
      </c>
      <c r="H23" s="39">
        <f>'Диспан.набл.(КП) '!D24</f>
        <v>34107845</v>
      </c>
      <c r="I23" s="39">
        <f>'Центры здоровья Пр.11-25'!D23</f>
        <v>0</v>
      </c>
      <c r="J23" s="39">
        <f>'АПУ неотл.пом.(15-25)'!D23</f>
        <v>21931623</v>
      </c>
      <c r="K23" s="39">
        <f>'АПУ обращения 13-25 '!D23</f>
        <v>73773029.289999992</v>
      </c>
      <c r="L23" s="39">
        <f>'ОДИ ПГГ(15-25) '!D23</f>
        <v>21784015</v>
      </c>
      <c r="M23" s="39">
        <f>'ФАП(15-25) '!D23</f>
        <v>59264490</v>
      </c>
      <c r="N23" s="39">
        <f>'Объем средств по ПР'!D22</f>
        <v>763744</v>
      </c>
      <c r="O23" s="39">
        <f>' СМП (11-25)'!D23</f>
        <v>0</v>
      </c>
      <c r="P23" s="39">
        <f>'Гемодиализ по видам МП(13-25) '!D23</f>
        <v>0</v>
      </c>
      <c r="Q23" s="39">
        <f>'Мед.реаб.(АПУ,ДС,КС) (13-25)'!D23</f>
        <v>0</v>
      </c>
      <c r="R23" s="39">
        <f t="shared" si="3"/>
        <v>535133373.28999996</v>
      </c>
    </row>
    <row r="24" spans="1:18" s="1" customFormat="1" x14ac:dyDescent="0.2">
      <c r="A24" s="20">
        <v>13</v>
      </c>
      <c r="B24" s="21" t="s">
        <v>234</v>
      </c>
      <c r="C24" s="10" t="s">
        <v>235</v>
      </c>
      <c r="D24" s="39">
        <f>КС!D24</f>
        <v>0</v>
      </c>
      <c r="E24" s="39">
        <f>'ДС(15-25)'!D24</f>
        <v>0</v>
      </c>
      <c r="F24" s="39">
        <f t="shared" si="1"/>
        <v>8012732</v>
      </c>
      <c r="G24" s="39">
        <f>' Профилактика Пр.15-25'!D26</f>
        <v>0</v>
      </c>
      <c r="H24" s="39">
        <f>'Диспан.набл.(КП) '!D25</f>
        <v>0</v>
      </c>
      <c r="I24" s="39">
        <f>'Центры здоровья Пр.11-25'!D24</f>
        <v>0</v>
      </c>
      <c r="J24" s="39">
        <f>'АПУ неотл.пом.(15-25)'!D24</f>
        <v>0</v>
      </c>
      <c r="K24" s="39">
        <f>'АПУ обращения 13-25 '!D24</f>
        <v>0</v>
      </c>
      <c r="L24" s="39">
        <f>'ОДИ ПГГ(15-25) '!D24</f>
        <v>8012732</v>
      </c>
      <c r="M24" s="39">
        <f>'ФАП(15-25) '!D24</f>
        <v>0</v>
      </c>
      <c r="N24" s="39">
        <f>'Объем средств по ПР'!D23</f>
        <v>0</v>
      </c>
      <c r="O24" s="39">
        <f>' СМП (11-25)'!D24</f>
        <v>0</v>
      </c>
      <c r="P24" s="39">
        <f>'Гемодиализ по видам МП(13-25) '!D24</f>
        <v>0</v>
      </c>
      <c r="Q24" s="39">
        <f>'Мед.реаб.(АПУ,ДС,КС) (13-25)'!D24</f>
        <v>0</v>
      </c>
      <c r="R24" s="39">
        <f t="shared" si="3"/>
        <v>8012732</v>
      </c>
    </row>
    <row r="25" spans="1:18" s="1" customFormat="1" x14ac:dyDescent="0.2">
      <c r="A25" s="20">
        <v>14</v>
      </c>
      <c r="B25" s="21" t="s">
        <v>70</v>
      </c>
      <c r="C25" s="10" t="s">
        <v>22</v>
      </c>
      <c r="D25" s="39">
        <f>КС!D25</f>
        <v>77212882</v>
      </c>
      <c r="E25" s="39">
        <f>'ДС(15-25)'!D25</f>
        <v>20182514</v>
      </c>
      <c r="F25" s="39">
        <f t="shared" si="1"/>
        <v>218689217</v>
      </c>
      <c r="G25" s="39">
        <f>' Профилактика Пр.15-25'!D27</f>
        <v>83843861</v>
      </c>
      <c r="H25" s="39">
        <f>'Диспан.набл.(КП) '!D26</f>
        <v>18743634</v>
      </c>
      <c r="I25" s="39">
        <f>'Центры здоровья Пр.11-25'!D25</f>
        <v>0</v>
      </c>
      <c r="J25" s="39">
        <f>'АПУ неотл.пом.(15-25)'!D25</f>
        <v>12411586</v>
      </c>
      <c r="K25" s="39">
        <f>'АПУ обращения 13-25 '!D25</f>
        <v>48193840</v>
      </c>
      <c r="L25" s="39">
        <f>'ОДИ ПГГ(15-25) '!D25</f>
        <v>9864625</v>
      </c>
      <c r="M25" s="39">
        <f>'ФАП(15-25) '!D25</f>
        <v>45012897</v>
      </c>
      <c r="N25" s="39">
        <f>'Объем средств по ПР'!D24</f>
        <v>618774</v>
      </c>
      <c r="O25" s="39">
        <f>' СМП (11-25)'!D25</f>
        <v>0</v>
      </c>
      <c r="P25" s="39">
        <f>'Гемодиализ по видам МП(13-25) '!D25</f>
        <v>0</v>
      </c>
      <c r="Q25" s="39">
        <f>'Мед.реаб.(АПУ,ДС,КС) (13-25)'!D25</f>
        <v>0</v>
      </c>
      <c r="R25" s="39">
        <f t="shared" si="3"/>
        <v>316084613</v>
      </c>
    </row>
    <row r="26" spans="1:18" s="1" customFormat="1" x14ac:dyDescent="0.2">
      <c r="A26" s="20">
        <v>15</v>
      </c>
      <c r="B26" s="21" t="s">
        <v>71</v>
      </c>
      <c r="C26" s="10" t="s">
        <v>10</v>
      </c>
      <c r="D26" s="39">
        <f>КС!D26</f>
        <v>105091130</v>
      </c>
      <c r="E26" s="39">
        <f>'ДС(15-25)'!D26</f>
        <v>29964655</v>
      </c>
      <c r="F26" s="39">
        <f t="shared" si="1"/>
        <v>334878400.39999998</v>
      </c>
      <c r="G26" s="39">
        <f>' Профилактика Пр.15-25'!D28</f>
        <v>125147812</v>
      </c>
      <c r="H26" s="39">
        <f>'Диспан.набл.(КП) '!D27</f>
        <v>20524698</v>
      </c>
      <c r="I26" s="39">
        <f>'Центры здоровья Пр.11-25'!D26</f>
        <v>0</v>
      </c>
      <c r="J26" s="39">
        <f>'АПУ неотл.пом.(15-25)'!D26</f>
        <v>19400858</v>
      </c>
      <c r="K26" s="39">
        <f>'АПУ обращения 13-25 '!D26</f>
        <v>72875648.400000006</v>
      </c>
      <c r="L26" s="39">
        <f>'ОДИ ПГГ(15-25) '!D26</f>
        <v>15927860</v>
      </c>
      <c r="M26" s="39">
        <f>'ФАП(15-25) '!D26</f>
        <v>80302748</v>
      </c>
      <c r="N26" s="39">
        <f>'Объем средств по ПР'!D25</f>
        <v>698776</v>
      </c>
      <c r="O26" s="39">
        <f>' СМП (11-25)'!D26</f>
        <v>0</v>
      </c>
      <c r="P26" s="39">
        <f>'Гемодиализ по видам МП(13-25) '!D26</f>
        <v>0</v>
      </c>
      <c r="Q26" s="39">
        <f>'Мед.реаб.(АПУ,ДС,КС) (13-25)'!D26</f>
        <v>0</v>
      </c>
      <c r="R26" s="39">
        <f t="shared" si="3"/>
        <v>469934185.39999998</v>
      </c>
    </row>
    <row r="27" spans="1:18" s="1" customFormat="1" x14ac:dyDescent="0.2">
      <c r="A27" s="20">
        <v>16</v>
      </c>
      <c r="B27" s="21" t="s">
        <v>72</v>
      </c>
      <c r="C27" s="10" t="s">
        <v>348</v>
      </c>
      <c r="D27" s="39">
        <f>КС!D27</f>
        <v>182181520</v>
      </c>
      <c r="E27" s="39">
        <f>'ДС(15-25)'!D27</f>
        <v>41033313</v>
      </c>
      <c r="F27" s="39">
        <f t="shared" si="1"/>
        <v>399678073.63</v>
      </c>
      <c r="G27" s="39">
        <f>' Профилактика Пр.15-25'!D29</f>
        <v>159449085</v>
      </c>
      <c r="H27" s="39">
        <f>'Диспан.набл.(КП) '!D28</f>
        <v>26519048</v>
      </c>
      <c r="I27" s="39">
        <f>'Центры здоровья Пр.11-25'!D27</f>
        <v>0</v>
      </c>
      <c r="J27" s="39">
        <f>'АПУ неотл.пом.(15-25)'!D27</f>
        <v>25905205</v>
      </c>
      <c r="K27" s="39">
        <f>'АПУ обращения 13-25 '!D27</f>
        <v>90596047.629999995</v>
      </c>
      <c r="L27" s="39">
        <f>'ОДИ ПГГ(15-25) '!D27</f>
        <v>23918801</v>
      </c>
      <c r="M27" s="39">
        <f>'ФАП(15-25) '!D27</f>
        <v>72434057</v>
      </c>
      <c r="N27" s="39">
        <f>'Объем средств по ПР'!D26</f>
        <v>855830</v>
      </c>
      <c r="O27" s="39">
        <f>' СМП (11-25)'!D27</f>
        <v>0</v>
      </c>
      <c r="P27" s="39">
        <f>'Гемодиализ по видам МП(13-25) '!D27</f>
        <v>0</v>
      </c>
      <c r="Q27" s="39">
        <f>'Мед.реаб.(АПУ,ДС,КС) (13-25)'!D27</f>
        <v>0</v>
      </c>
      <c r="R27" s="39">
        <f t="shared" si="3"/>
        <v>622892906.63</v>
      </c>
    </row>
    <row r="28" spans="1:18" s="19" customFormat="1" x14ac:dyDescent="0.2">
      <c r="A28" s="20">
        <v>17</v>
      </c>
      <c r="B28" s="21" t="s">
        <v>73</v>
      </c>
      <c r="C28" s="10" t="s">
        <v>9</v>
      </c>
      <c r="D28" s="39">
        <f>КС!D28</f>
        <v>895616135</v>
      </c>
      <c r="E28" s="39">
        <f>'ДС(15-25)'!D28</f>
        <v>115930344</v>
      </c>
      <c r="F28" s="39">
        <f t="shared" si="1"/>
        <v>700963368.63</v>
      </c>
      <c r="G28" s="39">
        <f>' Профилактика Пр.15-25'!D30</f>
        <v>302210420</v>
      </c>
      <c r="H28" s="39">
        <f>'Диспан.набл.(КП) '!D29</f>
        <v>49223716</v>
      </c>
      <c r="I28" s="39">
        <f>'Центры здоровья Пр.11-25'!D28</f>
        <v>18004525</v>
      </c>
      <c r="J28" s="39">
        <f>'АПУ неотл.пом.(15-25)'!D28</f>
        <v>37046165</v>
      </c>
      <c r="K28" s="39">
        <f>'АПУ обращения 13-25 '!D28</f>
        <v>171380851.63</v>
      </c>
      <c r="L28" s="39">
        <f>'ОДИ ПГГ(15-25) '!D28</f>
        <v>74147893</v>
      </c>
      <c r="M28" s="39">
        <f>'ФАП(15-25) '!D28</f>
        <v>47450889</v>
      </c>
      <c r="N28" s="39">
        <f>'Объем средств по ПР'!D27</f>
        <v>1498909</v>
      </c>
      <c r="O28" s="39">
        <f>' СМП (11-25)'!D28</f>
        <v>282167409</v>
      </c>
      <c r="P28" s="39">
        <f>'Гемодиализ по видам МП(13-25) '!D28</f>
        <v>0</v>
      </c>
      <c r="Q28" s="39">
        <f>'Мед.реаб.(АПУ,ДС,КС) (13-25)'!D28</f>
        <v>48248882.119999997</v>
      </c>
      <c r="R28" s="39">
        <f t="shared" si="3"/>
        <v>2042926138.75</v>
      </c>
    </row>
    <row r="29" spans="1:18" s="1" customFormat="1" x14ac:dyDescent="0.2">
      <c r="A29" s="20">
        <v>18</v>
      </c>
      <c r="B29" s="12" t="s">
        <v>74</v>
      </c>
      <c r="C29" s="10" t="s">
        <v>11</v>
      </c>
      <c r="D29" s="39">
        <f>КС!D29</f>
        <v>40129600</v>
      </c>
      <c r="E29" s="39">
        <f>'ДС(15-25)'!D29</f>
        <v>12427039</v>
      </c>
      <c r="F29" s="39">
        <f t="shared" si="1"/>
        <v>138905757.51999998</v>
      </c>
      <c r="G29" s="39">
        <f>' Профилактика Пр.15-25'!D31</f>
        <v>52078197</v>
      </c>
      <c r="H29" s="39">
        <f>'Диспан.набл.(КП) '!D30</f>
        <v>8831048</v>
      </c>
      <c r="I29" s="39">
        <f>'Центры здоровья Пр.11-25'!D29</f>
        <v>0</v>
      </c>
      <c r="J29" s="39">
        <f>'АПУ неотл.пом.(15-25)'!D29</f>
        <v>8862423</v>
      </c>
      <c r="K29" s="39">
        <f>'АПУ обращения 13-25 '!D29</f>
        <v>30795910.52</v>
      </c>
      <c r="L29" s="39">
        <f>'ОДИ ПГГ(15-25) '!D29</f>
        <v>5753766</v>
      </c>
      <c r="M29" s="39">
        <f>'ФАП(15-25) '!D29</f>
        <v>32184018</v>
      </c>
      <c r="N29" s="39">
        <f>'Объем средств по ПР'!D28</f>
        <v>400395</v>
      </c>
      <c r="O29" s="39">
        <f>' СМП (11-25)'!D29</f>
        <v>0</v>
      </c>
      <c r="P29" s="39">
        <f>'Гемодиализ по видам МП(13-25) '!D29</f>
        <v>0</v>
      </c>
      <c r="Q29" s="39">
        <f>'Мед.реаб.(АПУ,ДС,КС) (13-25)'!D29</f>
        <v>0</v>
      </c>
      <c r="R29" s="39">
        <f t="shared" si="3"/>
        <v>191462396.51999998</v>
      </c>
    </row>
    <row r="30" spans="1:18" s="1" customFormat="1" x14ac:dyDescent="0.2">
      <c r="A30" s="20">
        <v>19</v>
      </c>
      <c r="B30" s="12" t="s">
        <v>75</v>
      </c>
      <c r="C30" s="10" t="s">
        <v>216</v>
      </c>
      <c r="D30" s="39">
        <f>КС!D30</f>
        <v>41567175</v>
      </c>
      <c r="E30" s="39">
        <f>'ДС(15-25)'!D30</f>
        <v>9117539</v>
      </c>
      <c r="F30" s="39">
        <f t="shared" si="1"/>
        <v>114038901.16</v>
      </c>
      <c r="G30" s="39">
        <f>' Профилактика Пр.15-25'!D32</f>
        <v>39745999</v>
      </c>
      <c r="H30" s="39">
        <f>'Диспан.набл.(КП) '!D31</f>
        <v>10141133</v>
      </c>
      <c r="I30" s="39">
        <f>'Центры здоровья Пр.11-25'!D30</f>
        <v>0</v>
      </c>
      <c r="J30" s="39">
        <f>'АПУ неотл.пом.(15-25)'!D30</f>
        <v>6516819</v>
      </c>
      <c r="K30" s="39">
        <f>'АПУ обращения 13-25 '!D30</f>
        <v>25157485.16</v>
      </c>
      <c r="L30" s="39">
        <f>'ОДИ ПГГ(15-25) '!D30</f>
        <v>4085274</v>
      </c>
      <c r="M30" s="39">
        <f>'ФАП(15-25) '!D30</f>
        <v>27960738</v>
      </c>
      <c r="N30" s="39">
        <f>'Объем средств по ПР'!D29</f>
        <v>431453</v>
      </c>
      <c r="O30" s="39">
        <f>' СМП (11-25)'!D30</f>
        <v>0</v>
      </c>
      <c r="P30" s="39">
        <f>'Гемодиализ по видам МП(13-25) '!D30</f>
        <v>0</v>
      </c>
      <c r="Q30" s="39">
        <f>'Мед.реаб.(АПУ,ДС,КС) (13-25)'!D30</f>
        <v>0</v>
      </c>
      <c r="R30" s="39">
        <f t="shared" si="3"/>
        <v>164723615.16</v>
      </c>
    </row>
    <row r="31" spans="1:18" x14ac:dyDescent="0.2">
      <c r="A31" s="20">
        <v>20</v>
      </c>
      <c r="B31" s="12" t="s">
        <v>76</v>
      </c>
      <c r="C31" s="10" t="s">
        <v>349</v>
      </c>
      <c r="D31" s="39">
        <f>КС!D31</f>
        <v>272305769</v>
      </c>
      <c r="E31" s="39">
        <f>'ДС(15-25)'!D31</f>
        <v>51058523</v>
      </c>
      <c r="F31" s="39">
        <f t="shared" si="1"/>
        <v>511760494.44</v>
      </c>
      <c r="G31" s="39">
        <f>' Профилактика Пр.15-25'!D33</f>
        <v>202911656</v>
      </c>
      <c r="H31" s="39">
        <f>'Диспан.набл.(КП) '!D32</f>
        <v>51995187</v>
      </c>
      <c r="I31" s="39">
        <f>'Центры здоровья Пр.11-25'!D31</f>
        <v>0</v>
      </c>
      <c r="J31" s="39">
        <f>'АПУ неотл.пом.(15-25)'!D31</f>
        <v>26696671</v>
      </c>
      <c r="K31" s="39">
        <f>'АПУ обращения 13-25 '!D31</f>
        <v>127259369.44</v>
      </c>
      <c r="L31" s="39">
        <f>'ОДИ ПГГ(15-25) '!D31</f>
        <v>32741130</v>
      </c>
      <c r="M31" s="39">
        <f>'ФАП(15-25) '!D31</f>
        <v>69222923</v>
      </c>
      <c r="N31" s="39">
        <f>'Объем средств по ПР'!D30</f>
        <v>933558</v>
      </c>
      <c r="O31" s="39">
        <f>' СМП (11-25)'!D31</f>
        <v>0</v>
      </c>
      <c r="P31" s="39">
        <f>'Гемодиализ по видам МП(13-25) '!D31</f>
        <v>0</v>
      </c>
      <c r="Q31" s="39">
        <f>'Мед.реаб.(АПУ,ДС,КС) (13-25)'!D31</f>
        <v>21876472.350000001</v>
      </c>
      <c r="R31" s="39">
        <f t="shared" si="3"/>
        <v>857001258.79000008</v>
      </c>
    </row>
    <row r="32" spans="1:18" s="19" customFormat="1" x14ac:dyDescent="0.2">
      <c r="A32" s="20">
        <v>21</v>
      </c>
      <c r="B32" s="12" t="s">
        <v>77</v>
      </c>
      <c r="C32" s="10" t="s">
        <v>38</v>
      </c>
      <c r="D32" s="39">
        <f>КС!D32</f>
        <v>525443530</v>
      </c>
      <c r="E32" s="39">
        <f>'ДС(15-25)'!D32</f>
        <v>67674097</v>
      </c>
      <c r="F32" s="39">
        <f t="shared" si="1"/>
        <v>407447983.74000001</v>
      </c>
      <c r="G32" s="39">
        <f>' Профилактика Пр.15-25'!D34</f>
        <v>182787082</v>
      </c>
      <c r="H32" s="39">
        <f>'Диспан.набл.(КП) '!D33</f>
        <v>29312533</v>
      </c>
      <c r="I32" s="39">
        <f>'Центры здоровья Пр.11-25'!D32</f>
        <v>11544488</v>
      </c>
      <c r="J32" s="39">
        <f>'АПУ неотл.пом.(15-25)'!D32</f>
        <v>32057480</v>
      </c>
      <c r="K32" s="39">
        <f>'АПУ обращения 13-25 '!D32</f>
        <v>105301260.74000001</v>
      </c>
      <c r="L32" s="39">
        <f>'ОДИ ПГГ(15-25) '!D32</f>
        <v>42999924</v>
      </c>
      <c r="M32" s="39">
        <f>'ФАП(15-25) '!D32</f>
        <v>2556085</v>
      </c>
      <c r="N32" s="39">
        <f>'Объем средств по ПР'!D31</f>
        <v>889131</v>
      </c>
      <c r="O32" s="39">
        <f>' СМП (11-25)'!D32</f>
        <v>191559753</v>
      </c>
      <c r="P32" s="39">
        <f>'Гемодиализ по видам МП(13-25) '!D32</f>
        <v>0</v>
      </c>
      <c r="Q32" s="39">
        <f>'Мед.реаб.(АПУ,ДС,КС) (13-25)'!D32</f>
        <v>10893988</v>
      </c>
      <c r="R32" s="39">
        <f t="shared" si="3"/>
        <v>1203019351.74</v>
      </c>
    </row>
    <row r="33" spans="1:18" s="19" customFormat="1" x14ac:dyDescent="0.2">
      <c r="A33" s="20">
        <v>22</v>
      </c>
      <c r="B33" s="21" t="s">
        <v>78</v>
      </c>
      <c r="C33" s="10" t="s">
        <v>79</v>
      </c>
      <c r="D33" s="39">
        <f>КС!D33</f>
        <v>0</v>
      </c>
      <c r="E33" s="39">
        <f>'ДС(15-25)'!D33</f>
        <v>20081997</v>
      </c>
      <c r="F33" s="39">
        <f t="shared" si="1"/>
        <v>160353344.87</v>
      </c>
      <c r="G33" s="39">
        <f>' Профилактика Пр.15-25'!D35</f>
        <v>75621855</v>
      </c>
      <c r="H33" s="39">
        <f>'Диспан.набл.(КП) '!D34</f>
        <v>16665079</v>
      </c>
      <c r="I33" s="39">
        <f>'Центры здоровья Пр.11-25'!D33</f>
        <v>0</v>
      </c>
      <c r="J33" s="39">
        <f>'АПУ неотл.пом.(15-25)'!D33</f>
        <v>11664317</v>
      </c>
      <c r="K33" s="39">
        <f>'АПУ обращения 13-25 '!D33</f>
        <v>49149052.870000005</v>
      </c>
      <c r="L33" s="39">
        <f>'ОДИ ПГГ(15-25) '!D33</f>
        <v>6814648</v>
      </c>
      <c r="M33" s="39">
        <f>'ФАП(15-25) '!D33</f>
        <v>0</v>
      </c>
      <c r="N33" s="39">
        <f>'Объем средств по ПР'!D32</f>
        <v>438393</v>
      </c>
      <c r="O33" s="39">
        <f>' СМП (11-25)'!D33</f>
        <v>31014099</v>
      </c>
      <c r="P33" s="39">
        <f>'Гемодиализ по видам МП(13-25) '!D33</f>
        <v>0</v>
      </c>
      <c r="Q33" s="39">
        <f>'Мед.реаб.(АПУ,ДС,КС) (13-25)'!D33</f>
        <v>979405.48</v>
      </c>
      <c r="R33" s="39">
        <f t="shared" si="3"/>
        <v>212428846.34999999</v>
      </c>
    </row>
    <row r="34" spans="1:18" s="1" customFormat="1" ht="12" customHeight="1" x14ac:dyDescent="0.2">
      <c r="A34" s="20">
        <v>23</v>
      </c>
      <c r="B34" s="21" t="s">
        <v>80</v>
      </c>
      <c r="C34" s="10" t="s">
        <v>81</v>
      </c>
      <c r="D34" s="39">
        <f>КС!D34</f>
        <v>0</v>
      </c>
      <c r="E34" s="39">
        <f>'ДС(15-25)'!D34</f>
        <v>0</v>
      </c>
      <c r="F34" s="39">
        <f t="shared" si="1"/>
        <v>8585678</v>
      </c>
      <c r="G34" s="39">
        <f>' Профилактика Пр.15-25'!D36</f>
        <v>0</v>
      </c>
      <c r="H34" s="39">
        <f>'Диспан.набл.(КП) '!D35</f>
        <v>0</v>
      </c>
      <c r="I34" s="39">
        <f>'Центры здоровья Пр.11-25'!D34</f>
        <v>0</v>
      </c>
      <c r="J34" s="39">
        <f>'АПУ неотл.пом.(15-25)'!D34</f>
        <v>0</v>
      </c>
      <c r="K34" s="39">
        <f>'АПУ обращения 13-25 '!D34</f>
        <v>0</v>
      </c>
      <c r="L34" s="39">
        <f>'ОДИ ПГГ(15-25) '!D34</f>
        <v>8585678</v>
      </c>
      <c r="M34" s="39">
        <f>'ФАП(15-25) '!D34</f>
        <v>0</v>
      </c>
      <c r="N34" s="39">
        <f>'Объем средств по ПР'!D33</f>
        <v>0</v>
      </c>
      <c r="O34" s="39">
        <f>' СМП (11-25)'!D34</f>
        <v>0</v>
      </c>
      <c r="P34" s="39">
        <f>'Гемодиализ по видам МП(13-25) '!D34</f>
        <v>0</v>
      </c>
      <c r="Q34" s="39">
        <f>'Мед.реаб.(АПУ,ДС,КС) (13-25)'!D34</f>
        <v>0</v>
      </c>
      <c r="R34" s="39">
        <f t="shared" si="3"/>
        <v>8585678</v>
      </c>
    </row>
    <row r="35" spans="1:18" s="1" customFormat="1" ht="24" x14ac:dyDescent="0.2">
      <c r="A35" s="20">
        <v>24</v>
      </c>
      <c r="B35" s="21" t="s">
        <v>82</v>
      </c>
      <c r="C35" s="10" t="s">
        <v>83</v>
      </c>
      <c r="D35" s="39">
        <f>КС!D35</f>
        <v>0</v>
      </c>
      <c r="E35" s="39">
        <f>'ДС(15-25)'!D35</f>
        <v>0</v>
      </c>
      <c r="F35" s="39">
        <f t="shared" si="1"/>
        <v>0</v>
      </c>
      <c r="G35" s="39">
        <f>' Профилактика Пр.15-25'!D37</f>
        <v>0</v>
      </c>
      <c r="H35" s="39">
        <f>'Диспан.набл.(КП) '!D36</f>
        <v>0</v>
      </c>
      <c r="I35" s="39">
        <f>'Центры здоровья Пр.11-25'!D35</f>
        <v>0</v>
      </c>
      <c r="J35" s="39">
        <f>'АПУ неотл.пом.(15-25)'!D35</f>
        <v>0</v>
      </c>
      <c r="K35" s="39">
        <f>'АПУ обращения 13-25 '!D35</f>
        <v>0</v>
      </c>
      <c r="L35" s="39">
        <f>'ОДИ ПГГ(15-25) '!D35</f>
        <v>0</v>
      </c>
      <c r="M35" s="39">
        <f>'ФАП(15-25) '!D35</f>
        <v>0</v>
      </c>
      <c r="N35" s="39">
        <f>'Объем средств по ПР'!D34</f>
        <v>0</v>
      </c>
      <c r="O35" s="39">
        <f>' СМП (11-25)'!D35</f>
        <v>0</v>
      </c>
      <c r="P35" s="39">
        <f>'Гемодиализ по видам МП(13-25) '!D35</f>
        <v>0</v>
      </c>
      <c r="Q35" s="39">
        <f>'Мед.реаб.(АПУ,ДС,КС) (13-25)'!D35</f>
        <v>21198264</v>
      </c>
      <c r="R35" s="39">
        <f t="shared" si="3"/>
        <v>21198264</v>
      </c>
    </row>
    <row r="36" spans="1:18" s="1" customFormat="1" x14ac:dyDescent="0.2">
      <c r="A36" s="20">
        <v>25</v>
      </c>
      <c r="B36" s="12" t="s">
        <v>84</v>
      </c>
      <c r="C36" s="10" t="s">
        <v>85</v>
      </c>
      <c r="D36" s="39">
        <f>КС!D36</f>
        <v>2164665504</v>
      </c>
      <c r="E36" s="39">
        <f>'ДС(15-25)'!D36</f>
        <v>184219138</v>
      </c>
      <c r="F36" s="39">
        <f t="shared" si="1"/>
        <v>1803748309.71</v>
      </c>
      <c r="G36" s="39">
        <f>' Профилактика Пр.15-25'!D38</f>
        <v>740237361</v>
      </c>
      <c r="H36" s="39">
        <f>'Диспан.набл.(КП) '!D37</f>
        <v>242338788</v>
      </c>
      <c r="I36" s="39">
        <f>'Центры здоровья Пр.11-25'!D36</f>
        <v>31534510</v>
      </c>
      <c r="J36" s="39">
        <f>'АПУ неотл.пом.(15-25)'!D36</f>
        <v>96698600</v>
      </c>
      <c r="K36" s="39">
        <f>'АПУ обращения 13-25 '!D36</f>
        <v>395837975.71000004</v>
      </c>
      <c r="L36" s="39">
        <f>'ОДИ ПГГ(15-25) '!D36</f>
        <v>220476199</v>
      </c>
      <c r="M36" s="39">
        <f>'ФАП(15-25) '!D36</f>
        <v>73045507</v>
      </c>
      <c r="N36" s="39">
        <f>'Объем средств по ПР'!D35</f>
        <v>3579369</v>
      </c>
      <c r="O36" s="39">
        <f>' СМП (11-25)'!D36</f>
        <v>0</v>
      </c>
      <c r="P36" s="39">
        <f>'Гемодиализ по видам МП(13-25) '!D36</f>
        <v>4584320</v>
      </c>
      <c r="Q36" s="39">
        <f>'Мед.реаб.(АПУ,ДС,КС) (13-25)'!D36</f>
        <v>47036816</v>
      </c>
      <c r="R36" s="39">
        <f t="shared" si="3"/>
        <v>4204254087.71</v>
      </c>
    </row>
    <row r="37" spans="1:18" s="1" customFormat="1" ht="15.75" customHeight="1" x14ac:dyDescent="0.2">
      <c r="A37" s="20">
        <v>26</v>
      </c>
      <c r="B37" s="21" t="s">
        <v>86</v>
      </c>
      <c r="C37" s="10" t="s">
        <v>87</v>
      </c>
      <c r="D37" s="39">
        <f>КС!D37</f>
        <v>107729381</v>
      </c>
      <c r="E37" s="39">
        <f>'ДС(15-25)'!D37</f>
        <v>45486175</v>
      </c>
      <c r="F37" s="39">
        <f t="shared" si="1"/>
        <v>230607804.48000002</v>
      </c>
      <c r="G37" s="39">
        <f>' Профилактика Пр.15-25'!D39</f>
        <v>147821606</v>
      </c>
      <c r="H37" s="39">
        <f>'Диспан.набл.(КП) '!D38</f>
        <v>389854</v>
      </c>
      <c r="I37" s="39">
        <f>'Центры здоровья Пр.11-25'!D37</f>
        <v>0</v>
      </c>
      <c r="J37" s="39">
        <f>'АПУ неотл.пом.(15-25)'!D37</f>
        <v>24434383</v>
      </c>
      <c r="K37" s="39">
        <f>'АПУ обращения 13-25 '!D37</f>
        <v>50792851.480000004</v>
      </c>
      <c r="L37" s="39">
        <f>'ОДИ ПГГ(15-25) '!D37</f>
        <v>6421232</v>
      </c>
      <c r="M37" s="39">
        <f>'ФАП(15-25) '!D37</f>
        <v>0</v>
      </c>
      <c r="N37" s="39">
        <f>'Объем средств по ПР'!D36</f>
        <v>747878</v>
      </c>
      <c r="O37" s="39">
        <f>' СМП (11-25)'!D37</f>
        <v>0</v>
      </c>
      <c r="P37" s="39">
        <f>'Гемодиализ по видам МП(13-25) '!D37</f>
        <v>0</v>
      </c>
      <c r="Q37" s="39">
        <f>'Мед.реаб.(АПУ,ДС,КС) (13-25)'!D37</f>
        <v>43181094</v>
      </c>
      <c r="R37" s="39">
        <f t="shared" si="3"/>
        <v>427004454.48000002</v>
      </c>
    </row>
    <row r="38" spans="1:18" s="1" customFormat="1" x14ac:dyDescent="0.2">
      <c r="A38" s="20">
        <v>27</v>
      </c>
      <c r="B38" s="13" t="s">
        <v>88</v>
      </c>
      <c r="C38" s="10" t="s">
        <v>89</v>
      </c>
      <c r="D38" s="39">
        <f>КС!D38</f>
        <v>0</v>
      </c>
      <c r="E38" s="39">
        <f>'ДС(15-25)'!D38</f>
        <v>0</v>
      </c>
      <c r="F38" s="39">
        <f t="shared" si="1"/>
        <v>177344596</v>
      </c>
      <c r="G38" s="39">
        <f>' Профилактика Пр.15-25'!D40</f>
        <v>26433772</v>
      </c>
      <c r="H38" s="39">
        <f>'Диспан.набл.(КП) '!D39</f>
        <v>0</v>
      </c>
      <c r="I38" s="39">
        <f>'Центры здоровья Пр.11-25'!D38</f>
        <v>0</v>
      </c>
      <c r="J38" s="39">
        <f>'АПУ неотл.пом.(15-25)'!D38</f>
        <v>10330145</v>
      </c>
      <c r="K38" s="39">
        <f>'АПУ обращения 13-25 '!D38</f>
        <v>140580679</v>
      </c>
      <c r="L38" s="39">
        <f>'ОДИ ПГГ(15-25) '!D38</f>
        <v>0</v>
      </c>
      <c r="M38" s="39">
        <f>'ФАП(15-25) '!D38</f>
        <v>0</v>
      </c>
      <c r="N38" s="39">
        <f>'Объем средств по ПР'!D37</f>
        <v>0</v>
      </c>
      <c r="O38" s="39">
        <f>' СМП (11-25)'!D38</f>
        <v>0</v>
      </c>
      <c r="P38" s="39">
        <f>'Гемодиализ по видам МП(13-25) '!D38</f>
        <v>0</v>
      </c>
      <c r="Q38" s="39">
        <f>'Мед.реаб.(АПУ,ДС,КС) (13-25)'!D38</f>
        <v>0</v>
      </c>
      <c r="R38" s="39">
        <f t="shared" si="3"/>
        <v>177344596</v>
      </c>
    </row>
    <row r="39" spans="1:18" s="19" customFormat="1" x14ac:dyDescent="0.2">
      <c r="A39" s="20">
        <v>28</v>
      </c>
      <c r="B39" s="13" t="s">
        <v>90</v>
      </c>
      <c r="C39" s="10" t="s">
        <v>39</v>
      </c>
      <c r="D39" s="39">
        <f>КС!D39</f>
        <v>645503350</v>
      </c>
      <c r="E39" s="39">
        <f>'ДС(15-25)'!D39</f>
        <v>63326945</v>
      </c>
      <c r="F39" s="39">
        <f t="shared" si="1"/>
        <v>576795954.35000002</v>
      </c>
      <c r="G39" s="39">
        <f>' Профилактика Пр.15-25'!D41</f>
        <v>232702166</v>
      </c>
      <c r="H39" s="39">
        <f>'Диспан.набл.(КП) '!D40</f>
        <v>40542472</v>
      </c>
      <c r="I39" s="39">
        <f>'Центры здоровья Пр.11-25'!D39</f>
        <v>10483750</v>
      </c>
      <c r="J39" s="39">
        <f>'АПУ неотл.пом.(15-25)'!D39</f>
        <v>41786159</v>
      </c>
      <c r="K39" s="39">
        <f>'АПУ обращения 13-25 '!D39</f>
        <v>142728963.34999999</v>
      </c>
      <c r="L39" s="39">
        <f>'ОДИ ПГГ(15-25) '!D39</f>
        <v>56171457</v>
      </c>
      <c r="M39" s="39">
        <f>'ФАП(15-25) '!D39</f>
        <v>51262152</v>
      </c>
      <c r="N39" s="39">
        <f>'Объем средств по ПР'!D38</f>
        <v>1118835</v>
      </c>
      <c r="O39" s="39">
        <f>' СМП (11-25)'!D39</f>
        <v>280561231</v>
      </c>
      <c r="P39" s="39">
        <f>'Гемодиализ по видам МП(13-25) '!D39</f>
        <v>0</v>
      </c>
      <c r="Q39" s="39">
        <f>'Мед.реаб.(АПУ,ДС,КС) (13-25)'!D39</f>
        <v>20870148</v>
      </c>
      <c r="R39" s="39">
        <f t="shared" si="3"/>
        <v>1587057628.3499999</v>
      </c>
    </row>
    <row r="40" spans="1:18" x14ac:dyDescent="0.2">
      <c r="A40" s="20">
        <v>29</v>
      </c>
      <c r="B40" s="12" t="s">
        <v>91</v>
      </c>
      <c r="C40" s="10" t="s">
        <v>37</v>
      </c>
      <c r="D40" s="39">
        <f>КС!D40</f>
        <v>785491034</v>
      </c>
      <c r="E40" s="39">
        <f>'ДС(15-25)'!D40</f>
        <v>96970735</v>
      </c>
      <c r="F40" s="39">
        <f t="shared" si="1"/>
        <v>781255012.13</v>
      </c>
      <c r="G40" s="39">
        <f>' Профилактика Пр.15-25'!D42</f>
        <v>366900032</v>
      </c>
      <c r="H40" s="39">
        <f>'Диспан.набл.(КП) '!D41</f>
        <v>70552754</v>
      </c>
      <c r="I40" s="39">
        <f>'Центры здоровья Пр.11-25'!D40</f>
        <v>19032959</v>
      </c>
      <c r="J40" s="39">
        <f>'АПУ неотл.пом.(15-25)'!D40</f>
        <v>44751621.13000001</v>
      </c>
      <c r="K40" s="39">
        <f>'АПУ обращения 13-25 '!D40</f>
        <v>208924326</v>
      </c>
      <c r="L40" s="39">
        <f>'ОДИ ПГГ(15-25) '!D40</f>
        <v>69537986</v>
      </c>
      <c r="M40" s="39">
        <f>'ФАП(15-25) '!D40</f>
        <v>0</v>
      </c>
      <c r="N40" s="39">
        <f>'Объем средств по ПР'!D39</f>
        <v>1555334</v>
      </c>
      <c r="O40" s="39">
        <f>' СМП (11-25)'!D40</f>
        <v>0</v>
      </c>
      <c r="P40" s="39">
        <f>'Гемодиализ по видам МП(13-25) '!D40</f>
        <v>0</v>
      </c>
      <c r="Q40" s="39">
        <f>'Мед.реаб.(АПУ,ДС,КС) (13-25)'!D40</f>
        <v>7094739.6600000001</v>
      </c>
      <c r="R40" s="39">
        <f t="shared" si="3"/>
        <v>1670811520.7900002</v>
      </c>
    </row>
    <row r="41" spans="1:18" s="1" customFormat="1" x14ac:dyDescent="0.2">
      <c r="A41" s="20">
        <v>30</v>
      </c>
      <c r="B41" s="13" t="s">
        <v>92</v>
      </c>
      <c r="C41" s="10" t="s">
        <v>16</v>
      </c>
      <c r="D41" s="39">
        <f>КС!D41</f>
        <v>73973984</v>
      </c>
      <c r="E41" s="39">
        <f>'ДС(15-25)'!D41</f>
        <v>17955031</v>
      </c>
      <c r="F41" s="39">
        <f t="shared" si="1"/>
        <v>206268971</v>
      </c>
      <c r="G41" s="39">
        <f>' Профилактика Пр.15-25'!D43</f>
        <v>70843186</v>
      </c>
      <c r="H41" s="39">
        <f>'Диспан.набл.(КП) '!D42</f>
        <v>15755867</v>
      </c>
      <c r="I41" s="39">
        <f>'Центры здоровья Пр.11-25'!D41</f>
        <v>0</v>
      </c>
      <c r="J41" s="39">
        <f>'АПУ неотл.пом.(15-25)'!D41</f>
        <v>12285737</v>
      </c>
      <c r="K41" s="39">
        <f>'АПУ обращения 13-25 '!D41</f>
        <v>43686211</v>
      </c>
      <c r="L41" s="39">
        <f>'ОДИ ПГГ(15-25) '!D41</f>
        <v>10536695</v>
      </c>
      <c r="M41" s="39">
        <f>'ФАП(15-25) '!D41</f>
        <v>52641610</v>
      </c>
      <c r="N41" s="39">
        <f>'Объем средств по ПР'!D40</f>
        <v>519665</v>
      </c>
      <c r="O41" s="39">
        <f>' СМП (11-25)'!D41</f>
        <v>0</v>
      </c>
      <c r="P41" s="39">
        <f>'Гемодиализ по видам МП(13-25) '!D41</f>
        <v>0</v>
      </c>
      <c r="Q41" s="39">
        <f>'Мед.реаб.(АПУ,ДС,КС) (13-25)'!D41</f>
        <v>0</v>
      </c>
      <c r="R41" s="39">
        <f t="shared" si="3"/>
        <v>298197986</v>
      </c>
    </row>
    <row r="42" spans="1:18" s="1" customFormat="1" x14ac:dyDescent="0.2">
      <c r="A42" s="20">
        <v>31</v>
      </c>
      <c r="B42" s="21" t="s">
        <v>93</v>
      </c>
      <c r="C42" s="10" t="s">
        <v>21</v>
      </c>
      <c r="D42" s="39">
        <f>КС!D42</f>
        <v>404882464</v>
      </c>
      <c r="E42" s="39">
        <f>'ДС(15-25)'!D42</f>
        <v>65829976</v>
      </c>
      <c r="F42" s="39">
        <f t="shared" si="1"/>
        <v>570552515.99000001</v>
      </c>
      <c r="G42" s="39">
        <f>' Профилактика Пр.15-25'!D44</f>
        <v>246400385</v>
      </c>
      <c r="H42" s="39">
        <f>'Диспан.набл.(КП) '!D43</f>
        <v>64243849</v>
      </c>
      <c r="I42" s="39">
        <f>'Центры здоровья Пр.11-25'!D42</f>
        <v>10604826</v>
      </c>
      <c r="J42" s="39">
        <f>'АПУ неотл.пом.(15-25)'!D42</f>
        <v>30214513</v>
      </c>
      <c r="K42" s="39">
        <f>'АПУ обращения 13-25 '!D42</f>
        <v>142272284.99000001</v>
      </c>
      <c r="L42" s="39">
        <f>'ОДИ ПГГ(15-25) '!D42</f>
        <v>37693463</v>
      </c>
      <c r="M42" s="39">
        <f>'ФАП(15-25) '!D42</f>
        <v>37989251</v>
      </c>
      <c r="N42" s="39">
        <f>'Объем средств по ПР'!D41</f>
        <v>1133944</v>
      </c>
      <c r="O42" s="39">
        <f>' СМП (11-25)'!D42</f>
        <v>0</v>
      </c>
      <c r="P42" s="39">
        <f>'Гемодиализ по видам МП(13-25) '!D42</f>
        <v>0</v>
      </c>
      <c r="Q42" s="39">
        <f>'Мед.реаб.(АПУ,ДС,КС) (13-25)'!D42</f>
        <v>20715255.620000001</v>
      </c>
      <c r="R42" s="39">
        <f t="shared" si="3"/>
        <v>1061980211.61</v>
      </c>
    </row>
    <row r="43" spans="1:18" s="1" customFormat="1" x14ac:dyDescent="0.2">
      <c r="A43" s="20">
        <v>32</v>
      </c>
      <c r="B43" s="13" t="s">
        <v>94</v>
      </c>
      <c r="C43" s="10" t="s">
        <v>24</v>
      </c>
      <c r="D43" s="39">
        <f>КС!D43</f>
        <v>82865031</v>
      </c>
      <c r="E43" s="39">
        <f>'ДС(15-25)'!D43</f>
        <v>21800346</v>
      </c>
      <c r="F43" s="39">
        <f t="shared" si="1"/>
        <v>250835890.81</v>
      </c>
      <c r="G43" s="39">
        <f>' Профилактика Пр.15-25'!D45</f>
        <v>93181921</v>
      </c>
      <c r="H43" s="39">
        <f>'Диспан.набл.(КП) '!D44</f>
        <v>24144746</v>
      </c>
      <c r="I43" s="39">
        <f>'Центры здоровья Пр.11-25'!D43</f>
        <v>0</v>
      </c>
      <c r="J43" s="39">
        <f>'АПУ неотл.пом.(15-25)'!D43</f>
        <v>13064575</v>
      </c>
      <c r="K43" s="39">
        <f>'АПУ обращения 13-25 '!D43</f>
        <v>54734970.810000002</v>
      </c>
      <c r="L43" s="39">
        <f>'ОДИ ПГГ(15-25) '!D43</f>
        <v>13995146</v>
      </c>
      <c r="M43" s="39">
        <f>'ФАП(15-25) '!D43</f>
        <v>51348724</v>
      </c>
      <c r="N43" s="39">
        <f>'Объем средств по ПР'!D42</f>
        <v>365808</v>
      </c>
      <c r="O43" s="39">
        <f>' СМП (11-25)'!D43</f>
        <v>0</v>
      </c>
      <c r="P43" s="39">
        <f>'Гемодиализ по видам МП(13-25) '!D43</f>
        <v>0</v>
      </c>
      <c r="Q43" s="39">
        <f>'Мед.реаб.(АПУ,ДС,КС) (13-25)'!D43</f>
        <v>0</v>
      </c>
      <c r="R43" s="39">
        <f t="shared" ref="R43:R74" si="4">D43+E43+F43+O43+P43+Q43</f>
        <v>355501267.81</v>
      </c>
    </row>
    <row r="44" spans="1:18" x14ac:dyDescent="0.2">
      <c r="A44" s="20">
        <v>33</v>
      </c>
      <c r="B44" s="12" t="s">
        <v>95</v>
      </c>
      <c r="C44" s="10" t="s">
        <v>217</v>
      </c>
      <c r="D44" s="39">
        <f>КС!D44</f>
        <v>284632030</v>
      </c>
      <c r="E44" s="39">
        <f>'ДС(15-25)'!D44</f>
        <v>60233588</v>
      </c>
      <c r="F44" s="39">
        <f t="shared" si="1"/>
        <v>576630651.13999999</v>
      </c>
      <c r="G44" s="39">
        <f>' Профилактика Пр.15-25'!D46</f>
        <v>241049828</v>
      </c>
      <c r="H44" s="39">
        <f>'Диспан.набл.(КП) '!D45</f>
        <v>64547906</v>
      </c>
      <c r="I44" s="39">
        <f>'Центры здоровья Пр.11-25'!D44</f>
        <v>0</v>
      </c>
      <c r="J44" s="39">
        <f>'АПУ неотл.пом.(15-25)'!D44</f>
        <v>38609845</v>
      </c>
      <c r="K44" s="39">
        <f>'АПУ обращения 13-25 '!D44</f>
        <v>138322210.13999999</v>
      </c>
      <c r="L44" s="39">
        <f>'ОДИ ПГГ(15-25) '!D44</f>
        <v>32667755</v>
      </c>
      <c r="M44" s="39">
        <f>'ФАП(15-25) '!D44</f>
        <v>60087232</v>
      </c>
      <c r="N44" s="39">
        <f>'Объем средств по ПР'!D43</f>
        <v>1345875</v>
      </c>
      <c r="O44" s="39">
        <f>' СМП (11-25)'!D44</f>
        <v>0</v>
      </c>
      <c r="P44" s="39">
        <f>'Гемодиализ по видам МП(13-25) '!D44</f>
        <v>0</v>
      </c>
      <c r="Q44" s="39">
        <f>'Мед.реаб.(АПУ,ДС,КС) (13-25)'!D44</f>
        <v>4319458.41</v>
      </c>
      <c r="R44" s="39">
        <f t="shared" si="4"/>
        <v>925815727.54999995</v>
      </c>
    </row>
    <row r="45" spans="1:18" s="1" customFormat="1" x14ac:dyDescent="0.2">
      <c r="A45" s="20">
        <v>34</v>
      </c>
      <c r="B45" s="14" t="s">
        <v>96</v>
      </c>
      <c r="C45" s="15" t="s">
        <v>218</v>
      </c>
      <c r="D45" s="39">
        <f>КС!D45</f>
        <v>79795881</v>
      </c>
      <c r="E45" s="39">
        <f>'ДС(15-25)'!D45</f>
        <v>19700098</v>
      </c>
      <c r="F45" s="39">
        <f t="shared" si="1"/>
        <v>237198176.17000002</v>
      </c>
      <c r="G45" s="39">
        <f>' Профилактика Пр.15-25'!D47</f>
        <v>80880126</v>
      </c>
      <c r="H45" s="39">
        <f>'Диспан.набл.(КП) '!D46</f>
        <v>20839652</v>
      </c>
      <c r="I45" s="39">
        <f>'Центры здоровья Пр.11-25'!D45</f>
        <v>0</v>
      </c>
      <c r="J45" s="39">
        <f>'АПУ неотл.пом.(15-25)'!D45</f>
        <v>11565182</v>
      </c>
      <c r="K45" s="39">
        <f>'АПУ обращения 13-25 '!D45</f>
        <v>48582584.170000002</v>
      </c>
      <c r="L45" s="39">
        <f>'ОДИ ПГГ(15-25) '!D45</f>
        <v>12197772</v>
      </c>
      <c r="M45" s="39">
        <f>'ФАП(15-25) '!D45</f>
        <v>62511545</v>
      </c>
      <c r="N45" s="39">
        <f>'Объем средств по ПР'!D44</f>
        <v>621315</v>
      </c>
      <c r="O45" s="39">
        <f>' СМП (11-25)'!D45</f>
        <v>0</v>
      </c>
      <c r="P45" s="39">
        <f>'Гемодиализ по видам МП(13-25) '!D45</f>
        <v>0</v>
      </c>
      <c r="Q45" s="39">
        <f>'Мед.реаб.(АПУ,ДС,КС) (13-25)'!D45</f>
        <v>0</v>
      </c>
      <c r="R45" s="39">
        <f t="shared" si="4"/>
        <v>336694155.17000002</v>
      </c>
    </row>
    <row r="46" spans="1:18" s="1" customFormat="1" x14ac:dyDescent="0.2">
      <c r="A46" s="20">
        <v>35</v>
      </c>
      <c r="B46" s="12" t="s">
        <v>97</v>
      </c>
      <c r="C46" s="10" t="s">
        <v>219</v>
      </c>
      <c r="D46" s="39">
        <f>КС!D46</f>
        <v>51838895</v>
      </c>
      <c r="E46" s="39">
        <f>'ДС(15-25)'!D46</f>
        <v>12171696</v>
      </c>
      <c r="F46" s="39">
        <f t="shared" si="1"/>
        <v>159006339.72</v>
      </c>
      <c r="G46" s="39">
        <f>' Профилактика Пр.15-25'!D48</f>
        <v>50591950</v>
      </c>
      <c r="H46" s="39">
        <f>'Диспан.набл.(КП) '!D47</f>
        <v>17229735</v>
      </c>
      <c r="I46" s="39">
        <f>'Центры здоровья Пр.11-25'!D46</f>
        <v>0</v>
      </c>
      <c r="J46" s="39">
        <f>'АПУ неотл.пом.(15-25)'!D46</f>
        <v>8770860</v>
      </c>
      <c r="K46" s="39">
        <f>'АПУ обращения 13-25 '!D46</f>
        <v>30520966.719999999</v>
      </c>
      <c r="L46" s="39">
        <f>'ОДИ ПГГ(15-25) '!D46</f>
        <v>7428805</v>
      </c>
      <c r="M46" s="39">
        <f>'ФАП(15-25) '!D46</f>
        <v>44016329</v>
      </c>
      <c r="N46" s="39">
        <f>'Объем средств по ПР'!D45</f>
        <v>447694</v>
      </c>
      <c r="O46" s="39">
        <f>' СМП (11-25)'!D46</f>
        <v>0</v>
      </c>
      <c r="P46" s="39">
        <f>'Гемодиализ по видам МП(13-25) '!D46</f>
        <v>0</v>
      </c>
      <c r="Q46" s="39">
        <f>'Мед.реаб.(АПУ,ДС,КС) (13-25)'!D46</f>
        <v>0</v>
      </c>
      <c r="R46" s="39">
        <f t="shared" si="4"/>
        <v>223016930.72</v>
      </c>
    </row>
    <row r="47" spans="1:18" s="1" customFormat="1" x14ac:dyDescent="0.2">
      <c r="A47" s="20">
        <v>36</v>
      </c>
      <c r="B47" s="12" t="s">
        <v>98</v>
      </c>
      <c r="C47" s="10" t="s">
        <v>23</v>
      </c>
      <c r="D47" s="39">
        <f>КС!D47</f>
        <v>79709835</v>
      </c>
      <c r="E47" s="39">
        <f>'ДС(15-25)'!D47</f>
        <v>23453218</v>
      </c>
      <c r="F47" s="39">
        <f t="shared" si="1"/>
        <v>259766281.09</v>
      </c>
      <c r="G47" s="39">
        <f>' Профилактика Пр.15-25'!D49</f>
        <v>88149120</v>
      </c>
      <c r="H47" s="39">
        <f>'Диспан.набл.(КП) '!D48</f>
        <v>26735071</v>
      </c>
      <c r="I47" s="39">
        <f>'Центры здоровья Пр.11-25'!D47</f>
        <v>0</v>
      </c>
      <c r="J47" s="39">
        <f>'АПУ неотл.пом.(15-25)'!D47</f>
        <v>16920086</v>
      </c>
      <c r="K47" s="39">
        <f>'АПУ обращения 13-25 '!D47</f>
        <v>55312743.090000004</v>
      </c>
      <c r="L47" s="39">
        <f>'ОДИ ПГГ(15-25) '!D47</f>
        <v>16466869</v>
      </c>
      <c r="M47" s="39">
        <f>'ФАП(15-25) '!D47</f>
        <v>55828553</v>
      </c>
      <c r="N47" s="39">
        <f>'Объем средств по ПР'!D46</f>
        <v>353839</v>
      </c>
      <c r="O47" s="39">
        <f>' СМП (11-25)'!D47</f>
        <v>0</v>
      </c>
      <c r="P47" s="39">
        <f>'Гемодиализ по видам МП(13-25) '!D47</f>
        <v>0</v>
      </c>
      <c r="Q47" s="39">
        <f>'Мед.реаб.(АПУ,ДС,КС) (13-25)'!D47</f>
        <v>1450897.23</v>
      </c>
      <c r="R47" s="39">
        <f t="shared" si="4"/>
        <v>364380231.32000005</v>
      </c>
    </row>
    <row r="48" spans="1:18" s="1" customFormat="1" x14ac:dyDescent="0.2">
      <c r="A48" s="20">
        <v>37</v>
      </c>
      <c r="B48" s="21" t="s">
        <v>99</v>
      </c>
      <c r="C48" s="10" t="s">
        <v>20</v>
      </c>
      <c r="D48" s="39">
        <f>КС!D48</f>
        <v>42539407</v>
      </c>
      <c r="E48" s="39">
        <f>'ДС(15-25)'!D48</f>
        <v>9701206</v>
      </c>
      <c r="F48" s="39">
        <f t="shared" si="1"/>
        <v>125984915</v>
      </c>
      <c r="G48" s="39">
        <f>' Профилактика Пр.15-25'!D50</f>
        <v>37684263</v>
      </c>
      <c r="H48" s="39">
        <f>'Диспан.набл.(КП) '!D49</f>
        <v>11458920</v>
      </c>
      <c r="I48" s="39">
        <f>'Центры здоровья Пр.11-25'!D48</f>
        <v>0</v>
      </c>
      <c r="J48" s="39">
        <f>'АПУ неотл.пом.(15-25)'!D48</f>
        <v>5977865</v>
      </c>
      <c r="K48" s="39">
        <f>'АПУ обращения 13-25 '!D48</f>
        <v>25856569</v>
      </c>
      <c r="L48" s="39">
        <f>'ОДИ ПГГ(15-25) '!D48</f>
        <v>6402785</v>
      </c>
      <c r="M48" s="39">
        <f>'ФАП(15-25) '!D48</f>
        <v>38134611</v>
      </c>
      <c r="N48" s="39">
        <f>'Объем средств по ПР'!D47</f>
        <v>469902</v>
      </c>
      <c r="O48" s="39">
        <f>' СМП (11-25)'!D48</f>
        <v>0</v>
      </c>
      <c r="P48" s="39">
        <f>'Гемодиализ по видам МП(13-25) '!D48</f>
        <v>0</v>
      </c>
      <c r="Q48" s="39">
        <f>'Мед.реаб.(АПУ,ДС,КС) (13-25)'!D48</f>
        <v>0</v>
      </c>
      <c r="R48" s="39">
        <f t="shared" si="4"/>
        <v>178225528</v>
      </c>
    </row>
    <row r="49" spans="1:18" s="1" customFormat="1" x14ac:dyDescent="0.2">
      <c r="A49" s="20">
        <v>38</v>
      </c>
      <c r="B49" s="13" t="s">
        <v>100</v>
      </c>
      <c r="C49" s="10" t="s">
        <v>101</v>
      </c>
      <c r="D49" s="39">
        <f>КС!D49</f>
        <v>66695374</v>
      </c>
      <c r="E49" s="39">
        <f>'ДС(15-25)'!D49</f>
        <v>41972882</v>
      </c>
      <c r="F49" s="39">
        <f t="shared" si="1"/>
        <v>93854943</v>
      </c>
      <c r="G49" s="39">
        <f>' Профилактика Пр.15-25'!D51</f>
        <v>39773825</v>
      </c>
      <c r="H49" s="39">
        <f>'Диспан.набл.(КП) '!D50</f>
        <v>18230701</v>
      </c>
      <c r="I49" s="39">
        <f>'Центры здоровья Пр.11-25'!D49</f>
        <v>0</v>
      </c>
      <c r="J49" s="39">
        <f>'АПУ неотл.пом.(15-25)'!D49</f>
        <v>5676156</v>
      </c>
      <c r="K49" s="39">
        <f>'АПУ обращения 13-25 '!D49</f>
        <v>18878369</v>
      </c>
      <c r="L49" s="39">
        <f>'ОДИ ПГГ(15-25) '!D49</f>
        <v>10920487</v>
      </c>
      <c r="M49" s="39">
        <f>'ФАП(15-25) '!D49</f>
        <v>0</v>
      </c>
      <c r="N49" s="39">
        <f>'Объем средств по ПР'!D48</f>
        <v>375405</v>
      </c>
      <c r="O49" s="39">
        <f>' СМП (11-25)'!D49</f>
        <v>0</v>
      </c>
      <c r="P49" s="39">
        <f>'Гемодиализ по видам МП(13-25) '!D49</f>
        <v>0</v>
      </c>
      <c r="Q49" s="39">
        <f>'Мед.реаб.(АПУ,ДС,КС) (13-25)'!D49</f>
        <v>0</v>
      </c>
      <c r="R49" s="39">
        <f t="shared" si="4"/>
        <v>202523199</v>
      </c>
    </row>
    <row r="50" spans="1:18" s="19" customFormat="1" x14ac:dyDescent="0.2">
      <c r="A50" s="20">
        <v>39</v>
      </c>
      <c r="B50" s="21" t="s">
        <v>102</v>
      </c>
      <c r="C50" s="10" t="s">
        <v>103</v>
      </c>
      <c r="D50" s="39">
        <f>КС!D50</f>
        <v>594076731</v>
      </c>
      <c r="E50" s="39">
        <f>'ДС(15-25)'!D50</f>
        <v>87609449</v>
      </c>
      <c r="F50" s="39">
        <f t="shared" si="1"/>
        <v>775692341</v>
      </c>
      <c r="G50" s="39">
        <f>' Профилактика Пр.15-25'!D52</f>
        <v>320023663</v>
      </c>
      <c r="H50" s="39">
        <f>'Диспан.набл.(КП) '!D51</f>
        <v>76686328</v>
      </c>
      <c r="I50" s="39">
        <f>'Центры здоровья Пр.11-25'!D50</f>
        <v>33289326</v>
      </c>
      <c r="J50" s="39">
        <f>'АПУ неотл.пом.(15-25)'!D50</f>
        <v>55112233</v>
      </c>
      <c r="K50" s="39">
        <f>'АПУ обращения 13-25 '!D50</f>
        <v>209175049</v>
      </c>
      <c r="L50" s="39">
        <f>'ОДИ ПГГ(15-25) '!D50</f>
        <v>79744646</v>
      </c>
      <c r="M50" s="39">
        <f>'ФАП(15-25) '!D50</f>
        <v>0</v>
      </c>
      <c r="N50" s="39">
        <f>'Объем средств по ПР'!D49</f>
        <v>1661096</v>
      </c>
      <c r="O50" s="39">
        <f>' СМП (11-25)'!D50</f>
        <v>499856355</v>
      </c>
      <c r="P50" s="39">
        <f>'Гемодиализ по видам МП(13-25) '!D50</f>
        <v>0</v>
      </c>
      <c r="Q50" s="39">
        <f>'Мед.реаб.(АПУ,ДС,КС) (13-25)'!D50</f>
        <v>34691202</v>
      </c>
      <c r="R50" s="39">
        <f t="shared" si="4"/>
        <v>1991926078</v>
      </c>
    </row>
    <row r="51" spans="1:18" s="1" customFormat="1" x14ac:dyDescent="0.2">
      <c r="A51" s="20">
        <v>40</v>
      </c>
      <c r="B51" s="12" t="s">
        <v>104</v>
      </c>
      <c r="C51" s="10" t="s">
        <v>224</v>
      </c>
      <c r="D51" s="39">
        <f>КС!D51</f>
        <v>80262867</v>
      </c>
      <c r="E51" s="39">
        <f>'ДС(15-25)'!D51</f>
        <v>19001728</v>
      </c>
      <c r="F51" s="39">
        <f t="shared" si="1"/>
        <v>216206000.18000001</v>
      </c>
      <c r="G51" s="39">
        <f>' Профилактика Пр.15-25'!D53</f>
        <v>71402464</v>
      </c>
      <c r="H51" s="39">
        <f>'Диспан.набл.(КП) '!D52</f>
        <v>23380596</v>
      </c>
      <c r="I51" s="39">
        <f>'Центры здоровья Пр.11-25'!D51</f>
        <v>0</v>
      </c>
      <c r="J51" s="39">
        <f>'АПУ неотл.пом.(15-25)'!D51</f>
        <v>12316738</v>
      </c>
      <c r="K51" s="39">
        <f>'АПУ обращения 13-25 '!D51</f>
        <v>44010250.18</v>
      </c>
      <c r="L51" s="39">
        <f>'ОДИ ПГГ(15-25) '!D51</f>
        <v>11384293</v>
      </c>
      <c r="M51" s="39">
        <f>'ФАП(15-25) '!D51</f>
        <v>53187182</v>
      </c>
      <c r="N51" s="39">
        <f>'Объем средств по ПР'!D50</f>
        <v>524477</v>
      </c>
      <c r="O51" s="39">
        <f>' СМП (11-25)'!D51</f>
        <v>0</v>
      </c>
      <c r="P51" s="39">
        <f>'Гемодиализ по видам МП(13-25) '!D51</f>
        <v>0</v>
      </c>
      <c r="Q51" s="39">
        <f>'Мед.реаб.(АПУ,ДС,КС) (13-25)'!D51</f>
        <v>1679558.47</v>
      </c>
      <c r="R51" s="39">
        <f t="shared" si="4"/>
        <v>317150153.65000004</v>
      </c>
    </row>
    <row r="52" spans="1:18" s="1" customFormat="1" ht="10.5" customHeight="1" x14ac:dyDescent="0.2">
      <c r="A52" s="20">
        <v>41</v>
      </c>
      <c r="B52" s="12" t="s">
        <v>105</v>
      </c>
      <c r="C52" s="10" t="s">
        <v>2</v>
      </c>
      <c r="D52" s="39">
        <f>КС!D52</f>
        <v>375217700</v>
      </c>
      <c r="E52" s="39">
        <f>'ДС(15-25)'!D52</f>
        <v>64394022</v>
      </c>
      <c r="F52" s="39">
        <f t="shared" si="1"/>
        <v>547428751.61000001</v>
      </c>
      <c r="G52" s="39">
        <f>' Профилактика Пр.15-25'!D54</f>
        <v>250324463</v>
      </c>
      <c r="H52" s="39">
        <f>'Диспан.набл.(КП) '!D53</f>
        <v>38815039</v>
      </c>
      <c r="I52" s="39">
        <f>'Центры здоровья Пр.11-25'!D52</f>
        <v>0</v>
      </c>
      <c r="J52" s="39">
        <f>'АПУ неотл.пом.(15-25)'!D52</f>
        <v>33457408</v>
      </c>
      <c r="K52" s="39">
        <f>'АПУ обращения 13-25 '!D52</f>
        <v>152818072.61000001</v>
      </c>
      <c r="L52" s="39">
        <f>'ОДИ ПГГ(15-25) '!D52</f>
        <v>37194994</v>
      </c>
      <c r="M52" s="39">
        <f>'ФАП(15-25) '!D52</f>
        <v>33425657</v>
      </c>
      <c r="N52" s="39">
        <f>'Объем средств по ПР'!D51</f>
        <v>1393118</v>
      </c>
      <c r="O52" s="39">
        <f>' СМП (11-25)'!D52</f>
        <v>0</v>
      </c>
      <c r="P52" s="39">
        <f>'Гемодиализ по видам МП(13-25) '!D52</f>
        <v>0</v>
      </c>
      <c r="Q52" s="39">
        <f>'Мед.реаб.(АПУ,ДС,КС) (13-25)'!D52</f>
        <v>0</v>
      </c>
      <c r="R52" s="39">
        <f t="shared" si="4"/>
        <v>987040473.61000001</v>
      </c>
    </row>
    <row r="53" spans="1:18" s="1" customFormat="1" x14ac:dyDescent="0.2">
      <c r="A53" s="20">
        <v>42</v>
      </c>
      <c r="B53" s="21" t="s">
        <v>106</v>
      </c>
      <c r="C53" s="10" t="s">
        <v>3</v>
      </c>
      <c r="D53" s="39">
        <f>КС!D53</f>
        <v>56860079</v>
      </c>
      <c r="E53" s="39">
        <f>'ДС(15-25)'!D53</f>
        <v>13094775</v>
      </c>
      <c r="F53" s="39">
        <f t="shared" si="1"/>
        <v>165629988</v>
      </c>
      <c r="G53" s="39">
        <f>' Профилактика Пр.15-25'!D55</f>
        <v>54862237</v>
      </c>
      <c r="H53" s="39">
        <f>'Диспан.набл.(КП) '!D54</f>
        <v>17494407</v>
      </c>
      <c r="I53" s="39">
        <f>'Центры здоровья Пр.11-25'!D53</f>
        <v>0</v>
      </c>
      <c r="J53" s="39">
        <f>'АПУ неотл.пом.(15-25)'!D53</f>
        <v>9388335</v>
      </c>
      <c r="K53" s="39">
        <f>'АПУ обращения 13-25 '!D53</f>
        <v>33744075</v>
      </c>
      <c r="L53" s="39">
        <f>'ОДИ ПГГ(15-25) '!D53</f>
        <v>6914404</v>
      </c>
      <c r="M53" s="39">
        <f>'ФАП(15-25) '!D53</f>
        <v>42810181</v>
      </c>
      <c r="N53" s="39">
        <f>'Объем средств по ПР'!D52</f>
        <v>416349</v>
      </c>
      <c r="O53" s="39">
        <f>' СМП (11-25)'!D53</f>
        <v>0</v>
      </c>
      <c r="P53" s="39">
        <f>'Гемодиализ по видам МП(13-25) '!D53</f>
        <v>0</v>
      </c>
      <c r="Q53" s="39">
        <f>'Мед.реаб.(АПУ,ДС,КС) (13-25)'!D53</f>
        <v>0</v>
      </c>
      <c r="R53" s="39">
        <f t="shared" si="4"/>
        <v>235584842</v>
      </c>
    </row>
    <row r="54" spans="1:18" s="1" customFormat="1" x14ac:dyDescent="0.2">
      <c r="A54" s="20">
        <v>43</v>
      </c>
      <c r="B54" s="13" t="s">
        <v>152</v>
      </c>
      <c r="C54" s="10" t="s">
        <v>32</v>
      </c>
      <c r="D54" s="39">
        <f>КС!D54</f>
        <v>109595183</v>
      </c>
      <c r="E54" s="39">
        <f>'ДС(15-25)'!D54</f>
        <v>18314178</v>
      </c>
      <c r="F54" s="39">
        <f t="shared" si="1"/>
        <v>224217937</v>
      </c>
      <c r="G54" s="39">
        <f>' Профилактика Пр.15-25'!D56</f>
        <v>73878552</v>
      </c>
      <c r="H54" s="39">
        <f>'Диспан.набл.(КП) '!D55</f>
        <v>23134606</v>
      </c>
      <c r="I54" s="39">
        <f>'Центры здоровья Пр.11-25'!D54</f>
        <v>0</v>
      </c>
      <c r="J54" s="39">
        <f>'АПУ неотл.пом.(15-25)'!D54</f>
        <v>12656965</v>
      </c>
      <c r="K54" s="39">
        <f>'АПУ обращения 13-25 '!D54</f>
        <v>46490162</v>
      </c>
      <c r="L54" s="39">
        <f>'ОДИ ПГГ(15-25) '!D54</f>
        <v>14309811</v>
      </c>
      <c r="M54" s="39">
        <f>'ФАП(15-25) '!D54</f>
        <v>53186589</v>
      </c>
      <c r="N54" s="39">
        <f>'Объем средств по ПР'!D53</f>
        <v>561252</v>
      </c>
      <c r="O54" s="39">
        <f>' СМП (11-25)'!D54</f>
        <v>0</v>
      </c>
      <c r="P54" s="39">
        <f>'Гемодиализ по видам МП(13-25) '!D54</f>
        <v>0</v>
      </c>
      <c r="Q54" s="39">
        <f>'Мед.реаб.(АПУ,ДС,КС) (13-25)'!D54</f>
        <v>1176506.9099999999</v>
      </c>
      <c r="R54" s="39">
        <f t="shared" si="4"/>
        <v>353303804.91000003</v>
      </c>
    </row>
    <row r="55" spans="1:18" s="1" customFormat="1" x14ac:dyDescent="0.2">
      <c r="A55" s="20">
        <v>44</v>
      </c>
      <c r="B55" s="21" t="s">
        <v>107</v>
      </c>
      <c r="C55" s="10" t="s">
        <v>220</v>
      </c>
      <c r="D55" s="39">
        <f>КС!D55</f>
        <v>88121174</v>
      </c>
      <c r="E55" s="39">
        <f>'ДС(15-25)'!D55</f>
        <v>22483103</v>
      </c>
      <c r="F55" s="39">
        <f t="shared" si="1"/>
        <v>270088154.75999999</v>
      </c>
      <c r="G55" s="39">
        <f>' Профилактика Пр.15-25'!D57</f>
        <v>87374078</v>
      </c>
      <c r="H55" s="39">
        <f>'Диспан.набл.(КП) '!D56</f>
        <v>27630943</v>
      </c>
      <c r="I55" s="39">
        <f>'Центры здоровья Пр.11-25'!D55</f>
        <v>0</v>
      </c>
      <c r="J55" s="39">
        <f>'АПУ неотл.пом.(15-25)'!D55</f>
        <v>18255565</v>
      </c>
      <c r="K55" s="39">
        <f>'АПУ обращения 13-25 '!D55</f>
        <v>52864286.759999998</v>
      </c>
      <c r="L55" s="39">
        <f>'ОДИ ПГГ(15-25) '!D55</f>
        <v>13074668</v>
      </c>
      <c r="M55" s="39">
        <f>'ФАП(15-25) '!D55</f>
        <v>70337045</v>
      </c>
      <c r="N55" s="39">
        <f>'Объем средств по ПР'!D54</f>
        <v>551569</v>
      </c>
      <c r="O55" s="39">
        <f>' СМП (11-25)'!D55</f>
        <v>0</v>
      </c>
      <c r="P55" s="39">
        <f>'Гемодиализ по видам МП(13-25) '!D55</f>
        <v>0</v>
      </c>
      <c r="Q55" s="39">
        <f>'Мед.реаб.(АПУ,ДС,КС) (13-25)'!D55</f>
        <v>3069980.2800000003</v>
      </c>
      <c r="R55" s="39">
        <f t="shared" si="4"/>
        <v>383762412.03999996</v>
      </c>
    </row>
    <row r="56" spans="1:18" s="1" customFormat="1" ht="10.5" customHeight="1" x14ac:dyDescent="0.2">
      <c r="A56" s="20">
        <v>45</v>
      </c>
      <c r="B56" s="13" t="s">
        <v>108</v>
      </c>
      <c r="C56" s="10" t="s">
        <v>0</v>
      </c>
      <c r="D56" s="39">
        <f>КС!D56</f>
        <v>118158996</v>
      </c>
      <c r="E56" s="39">
        <f>'ДС(15-25)'!D56</f>
        <v>25687092</v>
      </c>
      <c r="F56" s="39">
        <f t="shared" si="1"/>
        <v>289181860.68000001</v>
      </c>
      <c r="G56" s="39">
        <f>' Профилактика Пр.15-25'!D58</f>
        <v>105347083</v>
      </c>
      <c r="H56" s="39">
        <f>'Диспан.набл.(КП) '!D57</f>
        <v>28526232</v>
      </c>
      <c r="I56" s="39">
        <f>'Центры здоровья Пр.11-25'!D56</f>
        <v>0</v>
      </c>
      <c r="J56" s="39">
        <f>'АПУ неотл.пом.(15-25)'!D56</f>
        <v>17227279</v>
      </c>
      <c r="K56" s="39">
        <f>'АПУ обращения 13-25 '!D56</f>
        <v>65517489.68</v>
      </c>
      <c r="L56" s="39">
        <f>'ОДИ ПГГ(15-25) '!D56</f>
        <v>19146026</v>
      </c>
      <c r="M56" s="39">
        <f>'ФАП(15-25) '!D56</f>
        <v>52753484</v>
      </c>
      <c r="N56" s="39">
        <f>'Объем средств по ПР'!D55</f>
        <v>664267</v>
      </c>
      <c r="O56" s="39">
        <f>' СМП (11-25)'!D56</f>
        <v>0</v>
      </c>
      <c r="P56" s="39">
        <f>'Гемодиализ по видам МП(13-25) '!D56</f>
        <v>0</v>
      </c>
      <c r="Q56" s="39">
        <f>'Мед.реаб.(АПУ,ДС,КС) (13-25)'!D56</f>
        <v>0</v>
      </c>
      <c r="R56" s="39">
        <f t="shared" si="4"/>
        <v>433027948.68000001</v>
      </c>
    </row>
    <row r="57" spans="1:18" s="1" customFormat="1" x14ac:dyDescent="0.2">
      <c r="A57" s="20">
        <v>46</v>
      </c>
      <c r="B57" s="21" t="s">
        <v>109</v>
      </c>
      <c r="C57" s="10" t="s">
        <v>4</v>
      </c>
      <c r="D57" s="39">
        <f>КС!D57</f>
        <v>41717847</v>
      </c>
      <c r="E57" s="39">
        <f>'ДС(15-25)'!D57</f>
        <v>8545679</v>
      </c>
      <c r="F57" s="39">
        <f t="shared" si="1"/>
        <v>112300727.93000001</v>
      </c>
      <c r="G57" s="39">
        <f>' Профилактика Пр.15-25'!D59</f>
        <v>33690367</v>
      </c>
      <c r="H57" s="39">
        <f>'Диспан.набл.(КП) '!D58</f>
        <v>11262252</v>
      </c>
      <c r="I57" s="39">
        <f>'Центры здоровья Пр.11-25'!D57</f>
        <v>0</v>
      </c>
      <c r="J57" s="39">
        <f>'АПУ неотл.пом.(15-25)'!D57</f>
        <v>6048682</v>
      </c>
      <c r="K57" s="39">
        <f>'АПУ обращения 13-25 '!D57</f>
        <v>22535670.93</v>
      </c>
      <c r="L57" s="39">
        <f>'ОДИ ПГГ(15-25) '!D57</f>
        <v>4389455</v>
      </c>
      <c r="M57" s="39">
        <f>'ФАП(15-25) '!D57</f>
        <v>33965343</v>
      </c>
      <c r="N57" s="39">
        <f>'Объем средств по ПР'!D56</f>
        <v>408958</v>
      </c>
      <c r="O57" s="39">
        <f>' СМП (11-25)'!D57</f>
        <v>0</v>
      </c>
      <c r="P57" s="39">
        <f>'Гемодиализ по видам МП(13-25) '!D57</f>
        <v>0</v>
      </c>
      <c r="Q57" s="39">
        <f>'Мед.реаб.(АПУ,ДС,КС) (13-25)'!D57</f>
        <v>0</v>
      </c>
      <c r="R57" s="39">
        <f t="shared" si="4"/>
        <v>162564253.93000001</v>
      </c>
    </row>
    <row r="58" spans="1:18" s="1" customFormat="1" x14ac:dyDescent="0.2">
      <c r="A58" s="20">
        <v>47</v>
      </c>
      <c r="B58" s="13" t="s">
        <v>110</v>
      </c>
      <c r="C58" s="10" t="s">
        <v>1</v>
      </c>
      <c r="D58" s="39">
        <f>КС!D58</f>
        <v>77555937</v>
      </c>
      <c r="E58" s="39">
        <f>'ДС(15-25)'!D58</f>
        <v>17127483</v>
      </c>
      <c r="F58" s="39">
        <f t="shared" si="1"/>
        <v>199257357</v>
      </c>
      <c r="G58" s="39">
        <f>' Профилактика Пр.15-25'!D60</f>
        <v>68007785</v>
      </c>
      <c r="H58" s="39">
        <f>'Диспан.набл.(КП) '!D59</f>
        <v>16494307</v>
      </c>
      <c r="I58" s="39">
        <f>'Центры здоровья Пр.11-25'!D58</f>
        <v>0</v>
      </c>
      <c r="J58" s="39">
        <f>'АПУ неотл.пом.(15-25)'!D58</f>
        <v>11638715</v>
      </c>
      <c r="K58" s="39">
        <f>'АПУ обращения 13-25 '!D58</f>
        <v>42623908</v>
      </c>
      <c r="L58" s="39">
        <f>'ОДИ ПГГ(15-25) '!D58</f>
        <v>9964956</v>
      </c>
      <c r="M58" s="39">
        <f>'ФАП(15-25) '!D58</f>
        <v>50031355</v>
      </c>
      <c r="N58" s="39">
        <f>'Объем средств по ПР'!D57</f>
        <v>496331</v>
      </c>
      <c r="O58" s="39">
        <f>' СМП (11-25)'!D58</f>
        <v>0</v>
      </c>
      <c r="P58" s="39">
        <f>'Гемодиализ по видам МП(13-25) '!D58</f>
        <v>0</v>
      </c>
      <c r="Q58" s="39">
        <f>'Мед.реаб.(АПУ,ДС,КС) (13-25)'!D58</f>
        <v>0</v>
      </c>
      <c r="R58" s="39">
        <f t="shared" si="4"/>
        <v>293940777</v>
      </c>
    </row>
    <row r="59" spans="1:18" s="1" customFormat="1" x14ac:dyDescent="0.2">
      <c r="A59" s="20">
        <v>48</v>
      </c>
      <c r="B59" s="21" t="s">
        <v>111</v>
      </c>
      <c r="C59" s="10" t="s">
        <v>221</v>
      </c>
      <c r="D59" s="39">
        <f>КС!D59</f>
        <v>109077578</v>
      </c>
      <c r="E59" s="39">
        <f>'ДС(15-25)'!D59</f>
        <v>25719708</v>
      </c>
      <c r="F59" s="39">
        <f t="shared" si="1"/>
        <v>293366044.80000001</v>
      </c>
      <c r="G59" s="39">
        <f>' Профилактика Пр.15-25'!D61</f>
        <v>107092479</v>
      </c>
      <c r="H59" s="39">
        <f>'Диспан.набл.(КП) '!D60</f>
        <v>38063069</v>
      </c>
      <c r="I59" s="39">
        <f>'Центры здоровья Пр.11-25'!D59</f>
        <v>0</v>
      </c>
      <c r="J59" s="39">
        <f>'АПУ неотл.пом.(15-25)'!D59</f>
        <v>17486083</v>
      </c>
      <c r="K59" s="39">
        <f>'АПУ обращения 13-25 '!D59</f>
        <v>62629114.799999997</v>
      </c>
      <c r="L59" s="39">
        <f>'ОДИ ПГГ(15-25) '!D59</f>
        <v>18925048</v>
      </c>
      <c r="M59" s="39">
        <f>'ФАП(15-25) '!D59</f>
        <v>48425855</v>
      </c>
      <c r="N59" s="39">
        <f>'Объем средств по ПР'!D58</f>
        <v>744396</v>
      </c>
      <c r="O59" s="39">
        <f>' СМП (11-25)'!D59</f>
        <v>0</v>
      </c>
      <c r="P59" s="39">
        <f>'Гемодиализ по видам МП(13-25) '!D59</f>
        <v>0</v>
      </c>
      <c r="Q59" s="39">
        <f>'Мед.реаб.(АПУ,ДС,КС) (13-25)'!D59</f>
        <v>0</v>
      </c>
      <c r="R59" s="39">
        <f t="shared" si="4"/>
        <v>428163330.80000001</v>
      </c>
    </row>
    <row r="60" spans="1:18" s="1" customFormat="1" x14ac:dyDescent="0.2">
      <c r="A60" s="20">
        <v>49</v>
      </c>
      <c r="B60" s="21" t="s">
        <v>112</v>
      </c>
      <c r="C60" s="10" t="s">
        <v>25</v>
      </c>
      <c r="D60" s="39">
        <f>КС!D60</f>
        <v>725842291</v>
      </c>
      <c r="E60" s="39">
        <f>'ДС(15-25)'!D60</f>
        <v>105958130</v>
      </c>
      <c r="F60" s="39">
        <f t="shared" si="1"/>
        <v>932691601.38</v>
      </c>
      <c r="G60" s="39">
        <f>' Профилактика Пр.15-25'!D62</f>
        <v>378790438</v>
      </c>
      <c r="H60" s="39">
        <f>'Диспан.набл.(КП) '!D61</f>
        <v>100694952</v>
      </c>
      <c r="I60" s="39">
        <f>'Центры здоровья Пр.11-25'!D60</f>
        <v>0</v>
      </c>
      <c r="J60" s="39">
        <f>'АПУ неотл.пом.(15-25)'!D60</f>
        <v>62624381</v>
      </c>
      <c r="K60" s="39">
        <f>'АПУ обращения 13-25 '!D60</f>
        <v>237324737.38</v>
      </c>
      <c r="L60" s="39">
        <f>'ОДИ ПГГ(15-25) '!D60</f>
        <v>70192226</v>
      </c>
      <c r="M60" s="39">
        <f>'ФАП(15-25) '!D60</f>
        <v>81203817</v>
      </c>
      <c r="N60" s="39">
        <f>'Объем средств по ПР'!D59</f>
        <v>1861050</v>
      </c>
      <c r="O60" s="39">
        <f>' СМП (11-25)'!D60</f>
        <v>0</v>
      </c>
      <c r="P60" s="39">
        <f>'Гемодиализ по видам МП(13-25) '!D60</f>
        <v>0</v>
      </c>
      <c r="Q60" s="39">
        <f>'Мед.реаб.(АПУ,ДС,КС) (13-25)'!D60</f>
        <v>0</v>
      </c>
      <c r="R60" s="39">
        <f t="shared" si="4"/>
        <v>1764492022.3800001</v>
      </c>
    </row>
    <row r="61" spans="1:18" s="1" customFormat="1" x14ac:dyDescent="0.2">
      <c r="A61" s="20">
        <v>50</v>
      </c>
      <c r="B61" s="21" t="s">
        <v>160</v>
      </c>
      <c r="C61" s="10" t="s">
        <v>53</v>
      </c>
      <c r="D61" s="39">
        <f>КС!D61</f>
        <v>79500799</v>
      </c>
      <c r="E61" s="39">
        <f>'ДС(15-25)'!D61</f>
        <v>19325166</v>
      </c>
      <c r="F61" s="39">
        <f t="shared" si="1"/>
        <v>217070777.11000001</v>
      </c>
      <c r="G61" s="39">
        <f>' Профилактика Пр.15-25'!D63</f>
        <v>75815839</v>
      </c>
      <c r="H61" s="39">
        <f>'Диспан.набл.(КП) '!D62</f>
        <v>21766568</v>
      </c>
      <c r="I61" s="39">
        <f>'Центры здоровья Пр.11-25'!D61</f>
        <v>0</v>
      </c>
      <c r="J61" s="39">
        <f>'АПУ неотл.пом.(15-25)'!D61</f>
        <v>12929821</v>
      </c>
      <c r="K61" s="39">
        <f>'АПУ обращения 13-25 '!D61</f>
        <v>48014691.109999999</v>
      </c>
      <c r="L61" s="39">
        <f>'ОДИ ПГГ(15-25) '!D61</f>
        <v>9274174</v>
      </c>
      <c r="M61" s="39">
        <f>'ФАП(15-25) '!D61</f>
        <v>48754475</v>
      </c>
      <c r="N61" s="39">
        <f>'Объем средств по ПР'!D60</f>
        <v>515209</v>
      </c>
      <c r="O61" s="39">
        <f>' СМП (11-25)'!D61</f>
        <v>0</v>
      </c>
      <c r="P61" s="39">
        <f>'Гемодиализ по видам МП(13-25) '!D61</f>
        <v>0</v>
      </c>
      <c r="Q61" s="39">
        <f>'Мед.реаб.(АПУ,ДС,КС) (13-25)'!D61</f>
        <v>0</v>
      </c>
      <c r="R61" s="39">
        <f t="shared" si="4"/>
        <v>315896742.11000001</v>
      </c>
    </row>
    <row r="62" spans="1:18" s="1" customFormat="1" x14ac:dyDescent="0.2">
      <c r="A62" s="20">
        <v>51</v>
      </c>
      <c r="B62" s="21" t="s">
        <v>113</v>
      </c>
      <c r="C62" s="10" t="s">
        <v>222</v>
      </c>
      <c r="D62" s="39">
        <f>КС!D62</f>
        <v>64776912</v>
      </c>
      <c r="E62" s="39">
        <f>'ДС(15-25)'!D62</f>
        <v>15722357</v>
      </c>
      <c r="F62" s="39">
        <f t="shared" si="1"/>
        <v>179181813</v>
      </c>
      <c r="G62" s="39">
        <f>' Профилактика Пр.15-25'!D64</f>
        <v>57138687</v>
      </c>
      <c r="H62" s="39">
        <f>'Диспан.набл.(КП) '!D63</f>
        <v>16282899</v>
      </c>
      <c r="I62" s="39">
        <f>'Центры здоровья Пр.11-25'!D62</f>
        <v>0</v>
      </c>
      <c r="J62" s="39">
        <f>'АПУ неотл.пом.(15-25)'!D62</f>
        <v>9725931</v>
      </c>
      <c r="K62" s="39">
        <f>'АПУ обращения 13-25 '!D62</f>
        <v>35534829</v>
      </c>
      <c r="L62" s="39">
        <f>'ОДИ ПГГ(15-25) '!D62</f>
        <v>8816076</v>
      </c>
      <c r="M62" s="39">
        <f>'ФАП(15-25) '!D62</f>
        <v>51297860</v>
      </c>
      <c r="N62" s="39">
        <f>'Объем средств по ПР'!D61</f>
        <v>385531</v>
      </c>
      <c r="O62" s="39">
        <f>' СМП (11-25)'!D62</f>
        <v>0</v>
      </c>
      <c r="P62" s="39">
        <f>'Гемодиализ по видам МП(13-25) '!D62</f>
        <v>0</v>
      </c>
      <c r="Q62" s="39">
        <f>'Мед.реаб.(АПУ,ДС,КС) (13-25)'!D62</f>
        <v>0</v>
      </c>
      <c r="R62" s="39">
        <f t="shared" si="4"/>
        <v>259681082</v>
      </c>
    </row>
    <row r="63" spans="1:18" s="1" customFormat="1" x14ac:dyDescent="0.2">
      <c r="A63" s="20">
        <v>52</v>
      </c>
      <c r="B63" s="13" t="s">
        <v>162</v>
      </c>
      <c r="C63" s="10" t="s">
        <v>223</v>
      </c>
      <c r="D63" s="39">
        <f>КС!D63</f>
        <v>66249321</v>
      </c>
      <c r="E63" s="39">
        <f>'ДС(15-25)'!D63</f>
        <v>14849114</v>
      </c>
      <c r="F63" s="39">
        <f t="shared" si="1"/>
        <v>183954825</v>
      </c>
      <c r="G63" s="39">
        <f>' Профилактика Пр.15-25'!D65</f>
        <v>61226887</v>
      </c>
      <c r="H63" s="39">
        <f>'Диспан.набл.(КП) '!D64</f>
        <v>21709956</v>
      </c>
      <c r="I63" s="39">
        <f>'Центры здоровья Пр.11-25'!D63</f>
        <v>0</v>
      </c>
      <c r="J63" s="39">
        <f>'АПУ неотл.пом.(15-25)'!D63</f>
        <v>10677953</v>
      </c>
      <c r="K63" s="39">
        <f>'АПУ обращения 13-25 '!D63</f>
        <v>39197867</v>
      </c>
      <c r="L63" s="39">
        <f>'ОДИ ПГГ(15-25) '!D63</f>
        <v>11208407</v>
      </c>
      <c r="M63" s="39">
        <f>'ФАП(15-25) '!D63</f>
        <v>39498897</v>
      </c>
      <c r="N63" s="39">
        <f>'Объем средств по ПР'!D62</f>
        <v>434858</v>
      </c>
      <c r="O63" s="39">
        <f>' СМП (11-25)'!D63</f>
        <v>0</v>
      </c>
      <c r="P63" s="39">
        <f>'Гемодиализ по видам МП(13-25) '!D63</f>
        <v>0</v>
      </c>
      <c r="Q63" s="39">
        <f>'Мед.реаб.(АПУ,ДС,КС) (13-25)'!D63</f>
        <v>4337031.42</v>
      </c>
      <c r="R63" s="39">
        <f t="shared" si="4"/>
        <v>269390291.42000002</v>
      </c>
    </row>
    <row r="64" spans="1:18" s="1" customFormat="1" x14ac:dyDescent="0.2">
      <c r="A64" s="20">
        <v>53</v>
      </c>
      <c r="B64" s="21" t="s">
        <v>226</v>
      </c>
      <c r="C64" s="10" t="s">
        <v>225</v>
      </c>
      <c r="D64" s="39">
        <f>КС!D64</f>
        <v>403904089</v>
      </c>
      <c r="E64" s="39">
        <f>'ДС(15-25)'!D64</f>
        <v>0</v>
      </c>
      <c r="F64" s="39">
        <f t="shared" si="1"/>
        <v>204104</v>
      </c>
      <c r="G64" s="39">
        <f>' Профилактика Пр.15-25'!D66</f>
        <v>0</v>
      </c>
      <c r="H64" s="39">
        <f>'Диспан.набл.(КП) '!D65</f>
        <v>0</v>
      </c>
      <c r="I64" s="39">
        <f>'Центры здоровья Пр.11-25'!D64</f>
        <v>0</v>
      </c>
      <c r="J64" s="39">
        <f>'АПУ неотл.пом.(15-25)'!D64</f>
        <v>204104</v>
      </c>
      <c r="K64" s="39">
        <f>'АПУ обращения 13-25 '!D64</f>
        <v>0</v>
      </c>
      <c r="L64" s="39">
        <f>'ОДИ ПГГ(15-25) '!D64</f>
        <v>0</v>
      </c>
      <c r="M64" s="39">
        <f>'ФАП(15-25) '!D64</f>
        <v>0</v>
      </c>
      <c r="N64" s="39">
        <f>'Объем средств по ПР'!D63</f>
        <v>0</v>
      </c>
      <c r="O64" s="39">
        <f>' СМП (11-25)'!D64</f>
        <v>0</v>
      </c>
      <c r="P64" s="39">
        <f>'Гемодиализ по видам МП(13-25) '!D64</f>
        <v>0</v>
      </c>
      <c r="Q64" s="39">
        <f>'Мед.реаб.(АПУ,ДС,КС) (13-25)'!D64</f>
        <v>0</v>
      </c>
      <c r="R64" s="39">
        <f t="shared" si="4"/>
        <v>404108193</v>
      </c>
    </row>
    <row r="65" spans="1:18" s="1" customFormat="1" x14ac:dyDescent="0.2">
      <c r="A65" s="20">
        <v>54</v>
      </c>
      <c r="B65" s="21" t="s">
        <v>236</v>
      </c>
      <c r="C65" s="10" t="s">
        <v>237</v>
      </c>
      <c r="D65" s="39">
        <f>КС!D65</f>
        <v>0</v>
      </c>
      <c r="E65" s="39">
        <f>'ДС(15-25)'!D65</f>
        <v>0</v>
      </c>
      <c r="F65" s="39">
        <f t="shared" si="1"/>
        <v>0</v>
      </c>
      <c r="G65" s="39">
        <f>' Профилактика Пр.15-25'!D67</f>
        <v>0</v>
      </c>
      <c r="H65" s="39">
        <f>'Диспан.набл.(КП) '!D66</f>
        <v>0</v>
      </c>
      <c r="I65" s="39">
        <f>'Центры здоровья Пр.11-25'!D65</f>
        <v>0</v>
      </c>
      <c r="J65" s="39">
        <f>'АПУ неотл.пом.(15-25)'!D65</f>
        <v>0</v>
      </c>
      <c r="K65" s="39">
        <f>'АПУ обращения 13-25 '!D65</f>
        <v>0</v>
      </c>
      <c r="L65" s="39">
        <f>'ОДИ ПГГ(15-25) '!D65</f>
        <v>0</v>
      </c>
      <c r="M65" s="39">
        <f>'ФАП(15-25) '!D65</f>
        <v>0</v>
      </c>
      <c r="N65" s="39">
        <f>'Объем средств по ПР'!D64</f>
        <v>0</v>
      </c>
      <c r="O65" s="39">
        <f>' СМП (11-25)'!D65</f>
        <v>0</v>
      </c>
      <c r="P65" s="39">
        <f>'Гемодиализ по видам МП(13-25) '!D65</f>
        <v>0</v>
      </c>
      <c r="Q65" s="39">
        <f>'Мед.реаб.(АПУ,ДС,КС) (13-25)'!D65</f>
        <v>10658070</v>
      </c>
      <c r="R65" s="39">
        <f t="shared" si="4"/>
        <v>10658070</v>
      </c>
    </row>
    <row r="66" spans="1:18" s="1" customFormat="1" ht="23.25" customHeight="1" x14ac:dyDescent="0.2">
      <c r="A66" s="20">
        <v>55</v>
      </c>
      <c r="B66" s="21" t="s">
        <v>114</v>
      </c>
      <c r="C66" s="10" t="s">
        <v>52</v>
      </c>
      <c r="D66" s="39">
        <f>КС!D66</f>
        <v>0</v>
      </c>
      <c r="E66" s="39">
        <f>'ДС(15-25)'!D66</f>
        <v>29818100</v>
      </c>
      <c r="F66" s="39">
        <f t="shared" si="1"/>
        <v>218996891.05000001</v>
      </c>
      <c r="G66" s="39">
        <f>' Профилактика Пр.15-25'!D68</f>
        <v>150289367</v>
      </c>
      <c r="H66" s="39">
        <f>'Диспан.набл.(КП) '!D67</f>
        <v>224138</v>
      </c>
      <c r="I66" s="39">
        <f>'Центры здоровья Пр.11-25'!D66</f>
        <v>0</v>
      </c>
      <c r="J66" s="39">
        <f>'АПУ неотл.пом.(15-25)'!D66</f>
        <v>10718522</v>
      </c>
      <c r="K66" s="39">
        <f>'АПУ обращения 13-25 '!D66</f>
        <v>52257763.049999997</v>
      </c>
      <c r="L66" s="39">
        <f>'ОДИ ПГГ(15-25) '!D66</f>
        <v>4814076</v>
      </c>
      <c r="M66" s="39">
        <f>'ФАП(15-25) '!D66</f>
        <v>0</v>
      </c>
      <c r="N66" s="39">
        <f>'Объем средств по ПР'!D65</f>
        <v>693025</v>
      </c>
      <c r="O66" s="39">
        <f>' СМП (11-25)'!D66</f>
        <v>0</v>
      </c>
      <c r="P66" s="39">
        <f>'Гемодиализ по видам МП(13-25) '!D66</f>
        <v>0</v>
      </c>
      <c r="Q66" s="39">
        <f>'Мед.реаб.(АПУ,ДС,КС) (13-25)'!D66</f>
        <v>8466263.4000000004</v>
      </c>
      <c r="R66" s="39">
        <f t="shared" si="4"/>
        <v>257281254.45000002</v>
      </c>
    </row>
    <row r="67" spans="1:18" s="1" customFormat="1" ht="27.75" customHeight="1" x14ac:dyDescent="0.2">
      <c r="A67" s="20">
        <v>56</v>
      </c>
      <c r="B67" s="13" t="s">
        <v>115</v>
      </c>
      <c r="C67" s="10" t="s">
        <v>238</v>
      </c>
      <c r="D67" s="39">
        <f>КС!D67</f>
        <v>0</v>
      </c>
      <c r="E67" s="39">
        <f>'ДС(15-25)'!D67</f>
        <v>24162685</v>
      </c>
      <c r="F67" s="39">
        <f t="shared" si="1"/>
        <v>172246788.53999999</v>
      </c>
      <c r="G67" s="39">
        <f>' Профилактика Пр.15-25'!D69</f>
        <v>116849470</v>
      </c>
      <c r="H67" s="39">
        <f>'Диспан.набл.(КП) '!D68</f>
        <v>322094</v>
      </c>
      <c r="I67" s="39">
        <f>'Центры здоровья Пр.11-25'!D67</f>
        <v>0</v>
      </c>
      <c r="J67" s="39">
        <f>'АПУ неотл.пом.(15-25)'!D67</f>
        <v>8602984</v>
      </c>
      <c r="K67" s="39">
        <f>'АПУ обращения 13-25 '!D67</f>
        <v>41999859.539999999</v>
      </c>
      <c r="L67" s="39">
        <f>'ОДИ ПГГ(15-25) '!D67</f>
        <v>3888696</v>
      </c>
      <c r="M67" s="39">
        <f>'ФАП(15-25) '!D67</f>
        <v>0</v>
      </c>
      <c r="N67" s="39">
        <f>'Объем средств по ПР'!D66</f>
        <v>583685</v>
      </c>
      <c r="O67" s="39">
        <f>' СМП (11-25)'!D67</f>
        <v>0</v>
      </c>
      <c r="P67" s="39">
        <f>'Гемодиализ по видам МП(13-25) '!D67</f>
        <v>0</v>
      </c>
      <c r="Q67" s="39">
        <f>'Мед.реаб.(АПУ,ДС,КС) (13-25)'!D67</f>
        <v>8759063.3999999985</v>
      </c>
      <c r="R67" s="39">
        <f t="shared" si="4"/>
        <v>205168536.94</v>
      </c>
    </row>
    <row r="68" spans="1:18" s="1" customFormat="1" ht="24" x14ac:dyDescent="0.2">
      <c r="A68" s="20">
        <v>57</v>
      </c>
      <c r="B68" s="12" t="s">
        <v>116</v>
      </c>
      <c r="C68" s="10" t="s">
        <v>117</v>
      </c>
      <c r="D68" s="39">
        <f>КС!D68</f>
        <v>0</v>
      </c>
      <c r="E68" s="39">
        <f>'ДС(15-25)'!D68</f>
        <v>31620248</v>
      </c>
      <c r="F68" s="39">
        <f t="shared" si="1"/>
        <v>296973505.55000001</v>
      </c>
      <c r="G68" s="39">
        <f>' Профилактика Пр.15-25'!D70</f>
        <v>153691823</v>
      </c>
      <c r="H68" s="39">
        <f>'Диспан.набл.(КП) '!D69</f>
        <v>79693</v>
      </c>
      <c r="I68" s="39">
        <f>'Центры здоровья Пр.11-25'!D68</f>
        <v>0</v>
      </c>
      <c r="J68" s="39">
        <f>'АПУ неотл.пом.(15-25)'!D68</f>
        <v>27208083</v>
      </c>
      <c r="K68" s="39">
        <f>'АПУ обращения 13-25 '!D68</f>
        <v>109956863.55</v>
      </c>
      <c r="L68" s="39">
        <f>'ОДИ ПГГ(15-25) '!D68</f>
        <v>5253000</v>
      </c>
      <c r="M68" s="39">
        <f>'ФАП(15-25) '!D68</f>
        <v>0</v>
      </c>
      <c r="N68" s="39">
        <f>'Объем средств по ПР'!D67</f>
        <v>784043</v>
      </c>
      <c r="O68" s="39">
        <f>' СМП (11-25)'!D68</f>
        <v>0</v>
      </c>
      <c r="P68" s="39">
        <f>'Гемодиализ по видам МП(13-25) '!D68</f>
        <v>0</v>
      </c>
      <c r="Q68" s="39">
        <f>'Мед.реаб.(АПУ,ДС,КС) (13-25)'!D68</f>
        <v>0</v>
      </c>
      <c r="R68" s="39">
        <f t="shared" si="4"/>
        <v>328593753.55000001</v>
      </c>
    </row>
    <row r="69" spans="1:18" s="1" customFormat="1" x14ac:dyDescent="0.2">
      <c r="A69" s="20">
        <v>58</v>
      </c>
      <c r="B69" s="13" t="s">
        <v>118</v>
      </c>
      <c r="C69" s="10" t="s">
        <v>239</v>
      </c>
      <c r="D69" s="39">
        <f>КС!D69</f>
        <v>0</v>
      </c>
      <c r="E69" s="39">
        <f>'ДС(15-25)'!D69</f>
        <v>46701918</v>
      </c>
      <c r="F69" s="39">
        <f t="shared" si="1"/>
        <v>337356776</v>
      </c>
      <c r="G69" s="39">
        <f>' Профилактика Пр.15-25'!D71</f>
        <v>211328038</v>
      </c>
      <c r="H69" s="39">
        <f>'Диспан.набл.(КП) '!D70</f>
        <v>70856</v>
      </c>
      <c r="I69" s="39">
        <f>'Центры здоровья Пр.11-25'!D69</f>
        <v>0</v>
      </c>
      <c r="J69" s="39">
        <f>'АПУ неотл.пом.(15-25)'!D69</f>
        <v>31078917</v>
      </c>
      <c r="K69" s="39">
        <f>'АПУ обращения 13-25 '!D69</f>
        <v>86512658</v>
      </c>
      <c r="L69" s="39">
        <f>'ОДИ ПГГ(15-25) '!D69</f>
        <v>7450377</v>
      </c>
      <c r="M69" s="39">
        <f>'ФАП(15-25) '!D69</f>
        <v>0</v>
      </c>
      <c r="N69" s="39">
        <f>'Объем средств по ПР'!D68</f>
        <v>915930</v>
      </c>
      <c r="O69" s="39">
        <f>' СМП (11-25)'!D69</f>
        <v>0</v>
      </c>
      <c r="P69" s="39">
        <f>'Гемодиализ по видам МП(13-25) '!D69</f>
        <v>0</v>
      </c>
      <c r="Q69" s="39">
        <f>'Мед.реаб.(АПУ,ДС,КС) (13-25)'!D69</f>
        <v>9669270.1999999993</v>
      </c>
      <c r="R69" s="39">
        <f t="shared" si="4"/>
        <v>393727964.19999999</v>
      </c>
    </row>
    <row r="70" spans="1:18" s="1" customFormat="1" x14ac:dyDescent="0.2">
      <c r="A70" s="20">
        <v>59</v>
      </c>
      <c r="B70" s="21" t="s">
        <v>119</v>
      </c>
      <c r="C70" s="10" t="s">
        <v>331</v>
      </c>
      <c r="D70" s="39">
        <f>КС!D70</f>
        <v>0</v>
      </c>
      <c r="E70" s="39">
        <f>'ДС(15-25)'!D70</f>
        <v>28162637</v>
      </c>
      <c r="F70" s="39">
        <f t="shared" si="1"/>
        <v>221342669</v>
      </c>
      <c r="G70" s="39">
        <f>' Профилактика Пр.15-25'!D72</f>
        <v>136222124</v>
      </c>
      <c r="H70" s="39">
        <f>'Диспан.набл.(КП) '!D71</f>
        <v>13282</v>
      </c>
      <c r="I70" s="39">
        <f>'Центры здоровья Пр.11-25'!D70</f>
        <v>0</v>
      </c>
      <c r="J70" s="39">
        <f>'АПУ неотл.пом.(15-25)'!D70</f>
        <v>8554000</v>
      </c>
      <c r="K70" s="39">
        <f>'АПУ обращения 13-25 '!D70</f>
        <v>70723829</v>
      </c>
      <c r="L70" s="39">
        <f>'ОДИ ПГГ(15-25) '!D70</f>
        <v>5143231</v>
      </c>
      <c r="M70" s="39">
        <f>'ФАП(15-25) '!D70</f>
        <v>0</v>
      </c>
      <c r="N70" s="39">
        <f>'Объем средств по ПР'!D69</f>
        <v>686203</v>
      </c>
      <c r="O70" s="39">
        <f>' СМП (11-25)'!D70</f>
        <v>0</v>
      </c>
      <c r="P70" s="39">
        <f>'Гемодиализ по видам МП(13-25) '!D70</f>
        <v>0</v>
      </c>
      <c r="Q70" s="39">
        <f>'Мед.реаб.(АПУ,ДС,КС) (13-25)'!D70</f>
        <v>14208845.84</v>
      </c>
      <c r="R70" s="39">
        <f t="shared" si="4"/>
        <v>263714151.84</v>
      </c>
    </row>
    <row r="71" spans="1:18" s="1" customFormat="1" ht="24" x14ac:dyDescent="0.2">
      <c r="A71" s="20">
        <v>60</v>
      </c>
      <c r="B71" s="12" t="s">
        <v>120</v>
      </c>
      <c r="C71" s="10" t="s">
        <v>240</v>
      </c>
      <c r="D71" s="39">
        <f>КС!D71</f>
        <v>0</v>
      </c>
      <c r="E71" s="39">
        <f>'ДС(15-25)'!D71</f>
        <v>0</v>
      </c>
      <c r="F71" s="39">
        <f t="shared" ref="F71:F134" si="5">G71+H71+I71+J71+K71+L71+M71+N71</f>
        <v>110416792.05970149</v>
      </c>
      <c r="G71" s="39">
        <f>' Профилактика Пр.15-25'!D73</f>
        <v>19667818</v>
      </c>
      <c r="H71" s="39">
        <f>'Диспан.набл.(КП) '!D72</f>
        <v>0</v>
      </c>
      <c r="I71" s="39">
        <f>'Центры здоровья Пр.11-25'!D71</f>
        <v>0</v>
      </c>
      <c r="J71" s="39">
        <f>'АПУ неотл.пом.(15-25)'!D71</f>
        <v>0</v>
      </c>
      <c r="K71" s="39">
        <f>'АПУ обращения 13-25 '!D71</f>
        <v>90748974.059701487</v>
      </c>
      <c r="L71" s="39">
        <f>'ОДИ ПГГ(15-25) '!D71</f>
        <v>0</v>
      </c>
      <c r="M71" s="39">
        <f>'ФАП(15-25) '!D71</f>
        <v>0</v>
      </c>
      <c r="N71" s="39">
        <f>'Объем средств по ПР'!D70</f>
        <v>0</v>
      </c>
      <c r="O71" s="39">
        <f>' СМП (11-25)'!D71</f>
        <v>0</v>
      </c>
      <c r="P71" s="39">
        <f>'Гемодиализ по видам МП(13-25) '!D71</f>
        <v>0</v>
      </c>
      <c r="Q71" s="39">
        <f>'Мед.реаб.(АПУ,ДС,КС) (13-25)'!D71</f>
        <v>0</v>
      </c>
      <c r="R71" s="39">
        <f t="shared" si="4"/>
        <v>110416792.05970149</v>
      </c>
    </row>
    <row r="72" spans="1:18" s="1" customFormat="1" ht="24" x14ac:dyDescent="0.2">
      <c r="A72" s="20">
        <v>61</v>
      </c>
      <c r="B72" s="12" t="s">
        <v>121</v>
      </c>
      <c r="C72" s="10" t="s">
        <v>241</v>
      </c>
      <c r="D72" s="39">
        <f>КС!D72</f>
        <v>0</v>
      </c>
      <c r="E72" s="39">
        <f>'ДС(15-25)'!D72</f>
        <v>0</v>
      </c>
      <c r="F72" s="39">
        <f t="shared" si="5"/>
        <v>117073432</v>
      </c>
      <c r="G72" s="39">
        <f>' Профилактика Пр.15-25'!D74</f>
        <v>17421611</v>
      </c>
      <c r="H72" s="39">
        <f>'Диспан.набл.(КП) '!D73</f>
        <v>0</v>
      </c>
      <c r="I72" s="39">
        <f>'Центры здоровья Пр.11-25'!D72</f>
        <v>0</v>
      </c>
      <c r="J72" s="39">
        <f>'АПУ неотл.пом.(15-25)'!D72</f>
        <v>9131483</v>
      </c>
      <c r="K72" s="39">
        <f>'АПУ обращения 13-25 '!D72</f>
        <v>90520338</v>
      </c>
      <c r="L72" s="39">
        <f>'ОДИ ПГГ(15-25) '!D72</f>
        <v>0</v>
      </c>
      <c r="M72" s="39">
        <f>'ФАП(15-25) '!D72</f>
        <v>0</v>
      </c>
      <c r="N72" s="39">
        <f>'Объем средств по ПР'!D71</f>
        <v>0</v>
      </c>
      <c r="O72" s="39">
        <f>' СМП (11-25)'!D72</f>
        <v>0</v>
      </c>
      <c r="P72" s="39">
        <f>'Гемодиализ по видам МП(13-25) '!D72</f>
        <v>0</v>
      </c>
      <c r="Q72" s="39">
        <f>'Мед.реаб.(АПУ,ДС,КС) (13-25)'!D72</f>
        <v>0</v>
      </c>
      <c r="R72" s="39">
        <f t="shared" si="4"/>
        <v>117073432</v>
      </c>
    </row>
    <row r="73" spans="1:18" s="1" customFormat="1" x14ac:dyDescent="0.2">
      <c r="A73" s="20">
        <v>62</v>
      </c>
      <c r="B73" s="13" t="s">
        <v>122</v>
      </c>
      <c r="C73" s="10" t="s">
        <v>242</v>
      </c>
      <c r="D73" s="39">
        <f>КС!D73</f>
        <v>0</v>
      </c>
      <c r="E73" s="39">
        <f>'ДС(15-25)'!D73</f>
        <v>60603611</v>
      </c>
      <c r="F73" s="39">
        <f t="shared" si="5"/>
        <v>504050994</v>
      </c>
      <c r="G73" s="39">
        <f>' Профилактика Пр.15-25'!D75</f>
        <v>233269752</v>
      </c>
      <c r="H73" s="39">
        <f>'Диспан.набл.(КП) '!D74</f>
        <v>84211521</v>
      </c>
      <c r="I73" s="39">
        <f>'Центры здоровья Пр.11-25'!D73</f>
        <v>0</v>
      </c>
      <c r="J73" s="39">
        <f>'АПУ неотл.пом.(15-25)'!D73</f>
        <v>24595638</v>
      </c>
      <c r="K73" s="39">
        <f>'АПУ обращения 13-25 '!D73</f>
        <v>121359856</v>
      </c>
      <c r="L73" s="39">
        <f>'ОДИ ПГГ(15-25) '!D73</f>
        <v>39442285</v>
      </c>
      <c r="M73" s="39">
        <f>'ФАП(15-25) '!D73</f>
        <v>0</v>
      </c>
      <c r="N73" s="39">
        <f>'Объем средств по ПР'!D72</f>
        <v>1171942</v>
      </c>
      <c r="O73" s="39">
        <f>' СМП (11-25)'!D73</f>
        <v>0</v>
      </c>
      <c r="P73" s="39">
        <f>'Гемодиализ по видам МП(13-25) '!D73</f>
        <v>0</v>
      </c>
      <c r="Q73" s="39">
        <f>'Мед.реаб.(АПУ,ДС,КС) (13-25)'!D73</f>
        <v>1500681.26</v>
      </c>
      <c r="R73" s="39">
        <f t="shared" si="4"/>
        <v>566155286.25999999</v>
      </c>
    </row>
    <row r="74" spans="1:18" s="1" customFormat="1" x14ac:dyDescent="0.2">
      <c r="A74" s="20">
        <v>63</v>
      </c>
      <c r="B74" s="13" t="s">
        <v>123</v>
      </c>
      <c r="C74" s="10" t="s">
        <v>51</v>
      </c>
      <c r="D74" s="39">
        <f>КС!D74</f>
        <v>0</v>
      </c>
      <c r="E74" s="39">
        <f>'ДС(15-25)'!D74</f>
        <v>33464238</v>
      </c>
      <c r="F74" s="39">
        <f t="shared" si="5"/>
        <v>320996121</v>
      </c>
      <c r="G74" s="39">
        <f>' Профилактика Пр.15-25'!D76</f>
        <v>134445346</v>
      </c>
      <c r="H74" s="39">
        <f>'Диспан.набл.(КП) '!D75</f>
        <v>57651711</v>
      </c>
      <c r="I74" s="39">
        <f>'Центры здоровья Пр.11-25'!D74</f>
        <v>21600720</v>
      </c>
      <c r="J74" s="39">
        <f>'АПУ неотл.пом.(15-25)'!D74</f>
        <v>16945735</v>
      </c>
      <c r="K74" s="39">
        <f>'АПУ обращения 13-25 '!D74</f>
        <v>61068994</v>
      </c>
      <c r="L74" s="39">
        <f>'ОДИ ПГГ(15-25) '!D74</f>
        <v>28444085</v>
      </c>
      <c r="M74" s="39">
        <f>'ФАП(15-25) '!D74</f>
        <v>0</v>
      </c>
      <c r="N74" s="39">
        <f>'Объем средств по ПР'!D73</f>
        <v>839530</v>
      </c>
      <c r="O74" s="39">
        <f>' СМП (11-25)'!D74</f>
        <v>0</v>
      </c>
      <c r="P74" s="39">
        <f>'Гемодиализ по видам МП(13-25) '!D74</f>
        <v>0</v>
      </c>
      <c r="Q74" s="39">
        <f>'Мед.реаб.(АПУ,ДС,КС) (13-25)'!D74</f>
        <v>12391460.800000001</v>
      </c>
      <c r="R74" s="39">
        <f t="shared" si="4"/>
        <v>366851819.80000001</v>
      </c>
    </row>
    <row r="75" spans="1:18" s="1" customFormat="1" x14ac:dyDescent="0.2">
      <c r="A75" s="20">
        <v>64</v>
      </c>
      <c r="B75" s="13" t="s">
        <v>124</v>
      </c>
      <c r="C75" s="10" t="s">
        <v>243</v>
      </c>
      <c r="D75" s="39">
        <f>КС!D75</f>
        <v>0</v>
      </c>
      <c r="E75" s="39">
        <f>'ДС(15-25)'!D75</f>
        <v>84747597</v>
      </c>
      <c r="F75" s="39">
        <f t="shared" si="5"/>
        <v>659640001</v>
      </c>
      <c r="G75" s="39">
        <f>' Профилактика Пр.15-25'!D77</f>
        <v>314220224</v>
      </c>
      <c r="H75" s="39">
        <f>'Диспан.набл.(КП) '!D76</f>
        <v>106194715</v>
      </c>
      <c r="I75" s="39">
        <f>'Центры здоровья Пр.11-25'!D75</f>
        <v>0</v>
      </c>
      <c r="J75" s="39">
        <f>'АПУ неотл.пом.(15-25)'!D75</f>
        <v>33127205</v>
      </c>
      <c r="K75" s="39">
        <f>'АПУ обращения 13-25 '!D75</f>
        <v>153747336</v>
      </c>
      <c r="L75" s="39">
        <f>'ОДИ ПГГ(15-25) '!D75</f>
        <v>50724783</v>
      </c>
      <c r="M75" s="39">
        <f>'ФАП(15-25) '!D75</f>
        <v>0</v>
      </c>
      <c r="N75" s="39">
        <f>'Объем средств по ПР'!D74</f>
        <v>1625738</v>
      </c>
      <c r="O75" s="39">
        <f>' СМП (11-25)'!D75</f>
        <v>0</v>
      </c>
      <c r="P75" s="39">
        <f>'Гемодиализ по видам МП(13-25) '!D75</f>
        <v>0</v>
      </c>
      <c r="Q75" s="39">
        <f>'Мед.реаб.(АПУ,ДС,КС) (13-25)'!D75</f>
        <v>7071924.040000001</v>
      </c>
      <c r="R75" s="39">
        <f t="shared" ref="R75:R106" si="6">D75+E75+F75+O75+P75+Q75</f>
        <v>751459522.03999996</v>
      </c>
    </row>
    <row r="76" spans="1:18" s="1" customFormat="1" ht="24" x14ac:dyDescent="0.2">
      <c r="A76" s="20">
        <v>65</v>
      </c>
      <c r="B76" s="13" t="s">
        <v>125</v>
      </c>
      <c r="C76" s="10" t="s">
        <v>244</v>
      </c>
      <c r="D76" s="39">
        <f>КС!D76</f>
        <v>0</v>
      </c>
      <c r="E76" s="39">
        <f>'ДС(15-25)'!D76</f>
        <v>0</v>
      </c>
      <c r="F76" s="39">
        <f t="shared" si="5"/>
        <v>51210379</v>
      </c>
      <c r="G76" s="39">
        <f>' Профилактика Пр.15-25'!D78</f>
        <v>8207731</v>
      </c>
      <c r="H76" s="39">
        <f>'Диспан.набл.(КП) '!D77</f>
        <v>0</v>
      </c>
      <c r="I76" s="39">
        <f>'Центры здоровья Пр.11-25'!D76</f>
        <v>0</v>
      </c>
      <c r="J76" s="39">
        <f>'АПУ неотл.пом.(15-25)'!D76</f>
        <v>0</v>
      </c>
      <c r="K76" s="39">
        <f>'АПУ обращения 13-25 '!D76</f>
        <v>43002648</v>
      </c>
      <c r="L76" s="39">
        <f>'ОДИ ПГГ(15-25) '!D76</f>
        <v>0</v>
      </c>
      <c r="M76" s="39">
        <f>'ФАП(15-25) '!D76</f>
        <v>0</v>
      </c>
      <c r="N76" s="39">
        <f>'Объем средств по ПР'!D75</f>
        <v>0</v>
      </c>
      <c r="O76" s="39">
        <f>' СМП (11-25)'!D76</f>
        <v>0</v>
      </c>
      <c r="P76" s="39">
        <f>'Гемодиализ по видам МП(13-25) '!D76</f>
        <v>0</v>
      </c>
      <c r="Q76" s="39">
        <f>'Мед.реаб.(АПУ,ДС,КС) (13-25)'!D76</f>
        <v>0</v>
      </c>
      <c r="R76" s="39">
        <f t="shared" si="6"/>
        <v>51210379</v>
      </c>
    </row>
    <row r="77" spans="1:18" s="1" customFormat="1" ht="24" x14ac:dyDescent="0.2">
      <c r="A77" s="20">
        <v>66</v>
      </c>
      <c r="B77" s="12" t="s">
        <v>126</v>
      </c>
      <c r="C77" s="10" t="s">
        <v>245</v>
      </c>
      <c r="D77" s="39">
        <f>КС!D77</f>
        <v>0</v>
      </c>
      <c r="E77" s="39">
        <f>'ДС(15-25)'!D77</f>
        <v>0</v>
      </c>
      <c r="F77" s="39">
        <f t="shared" si="5"/>
        <v>68867490</v>
      </c>
      <c r="G77" s="39">
        <f>' Профилактика Пр.15-25'!D79</f>
        <v>7576636</v>
      </c>
      <c r="H77" s="39">
        <f>'Диспан.набл.(КП) '!D78</f>
        <v>0</v>
      </c>
      <c r="I77" s="39">
        <f>'Центры здоровья Пр.11-25'!D77</f>
        <v>0</v>
      </c>
      <c r="J77" s="39">
        <f>'АПУ неотл.пом.(15-25)'!D77</f>
        <v>21597249</v>
      </c>
      <c r="K77" s="39">
        <f>'АПУ обращения 13-25 '!D77</f>
        <v>39693605</v>
      </c>
      <c r="L77" s="39">
        <f>'ОДИ ПГГ(15-25) '!D77</f>
        <v>0</v>
      </c>
      <c r="M77" s="39">
        <f>'ФАП(15-25) '!D77</f>
        <v>0</v>
      </c>
      <c r="N77" s="39">
        <f>'Объем средств по ПР'!D76</f>
        <v>0</v>
      </c>
      <c r="O77" s="39">
        <f>' СМП (11-25)'!D77</f>
        <v>0</v>
      </c>
      <c r="P77" s="39">
        <f>'Гемодиализ по видам МП(13-25) '!D77</f>
        <v>0</v>
      </c>
      <c r="Q77" s="39">
        <f>'Мед.реаб.(АПУ,ДС,КС) (13-25)'!D77</f>
        <v>0</v>
      </c>
      <c r="R77" s="39">
        <f t="shared" si="6"/>
        <v>68867490</v>
      </c>
    </row>
    <row r="78" spans="1:18" s="1" customFormat="1" ht="24" x14ac:dyDescent="0.2">
      <c r="A78" s="20">
        <v>67</v>
      </c>
      <c r="B78" s="13" t="s">
        <v>127</v>
      </c>
      <c r="C78" s="10" t="s">
        <v>246</v>
      </c>
      <c r="D78" s="39">
        <f>КС!D78</f>
        <v>0</v>
      </c>
      <c r="E78" s="39">
        <f>'ДС(15-25)'!D78</f>
        <v>0</v>
      </c>
      <c r="F78" s="39">
        <f t="shared" si="5"/>
        <v>59186653</v>
      </c>
      <c r="G78" s="39">
        <f>' Профилактика Пр.15-25'!D80</f>
        <v>9487756</v>
      </c>
      <c r="H78" s="39">
        <f>'Диспан.набл.(КП) '!D79</f>
        <v>0</v>
      </c>
      <c r="I78" s="39">
        <f>'Центры здоровья Пр.11-25'!D78</f>
        <v>0</v>
      </c>
      <c r="J78" s="39">
        <f>'АПУ неотл.пом.(15-25)'!D78</f>
        <v>0</v>
      </c>
      <c r="K78" s="39">
        <f>'АПУ обращения 13-25 '!D78</f>
        <v>49698897</v>
      </c>
      <c r="L78" s="39">
        <f>'ОДИ ПГГ(15-25) '!D78</f>
        <v>0</v>
      </c>
      <c r="M78" s="39">
        <f>'ФАП(15-25) '!D78</f>
        <v>0</v>
      </c>
      <c r="N78" s="39">
        <f>'Объем средств по ПР'!D77</f>
        <v>0</v>
      </c>
      <c r="O78" s="39">
        <f>' СМП (11-25)'!D78</f>
        <v>0</v>
      </c>
      <c r="P78" s="39">
        <f>'Гемодиализ по видам МП(13-25) '!D78</f>
        <v>0</v>
      </c>
      <c r="Q78" s="39">
        <f>'Мед.реаб.(АПУ,ДС,КС) (13-25)'!D78</f>
        <v>0</v>
      </c>
      <c r="R78" s="39">
        <f t="shared" si="6"/>
        <v>59186653</v>
      </c>
    </row>
    <row r="79" spans="1:18" s="1" customFormat="1" ht="24" x14ac:dyDescent="0.2">
      <c r="A79" s="20">
        <v>68</v>
      </c>
      <c r="B79" s="13" t="s">
        <v>128</v>
      </c>
      <c r="C79" s="10" t="s">
        <v>247</v>
      </c>
      <c r="D79" s="39">
        <f>КС!D79</f>
        <v>0</v>
      </c>
      <c r="E79" s="39">
        <f>'ДС(15-25)'!D79</f>
        <v>0</v>
      </c>
      <c r="F79" s="39">
        <f t="shared" si="5"/>
        <v>65921529</v>
      </c>
      <c r="G79" s="39">
        <f>' Профилактика Пр.15-25'!D81</f>
        <v>10564194</v>
      </c>
      <c r="H79" s="39">
        <f>'Диспан.набл.(КП) '!D80</f>
        <v>0</v>
      </c>
      <c r="I79" s="39">
        <f>'Центры здоровья Пр.11-25'!D79</f>
        <v>0</v>
      </c>
      <c r="J79" s="39">
        <f>'АПУ неотл.пом.(15-25)'!D79</f>
        <v>0</v>
      </c>
      <c r="K79" s="39">
        <f>'АПУ обращения 13-25 '!D79</f>
        <v>55357335</v>
      </c>
      <c r="L79" s="39">
        <f>'ОДИ ПГГ(15-25) '!D79</f>
        <v>0</v>
      </c>
      <c r="M79" s="39">
        <f>'ФАП(15-25) '!D79</f>
        <v>0</v>
      </c>
      <c r="N79" s="39">
        <f>'Объем средств по ПР'!D78</f>
        <v>0</v>
      </c>
      <c r="O79" s="39">
        <f>' СМП (11-25)'!D79</f>
        <v>0</v>
      </c>
      <c r="P79" s="39">
        <f>'Гемодиализ по видам МП(13-25) '!D79</f>
        <v>0</v>
      </c>
      <c r="Q79" s="39">
        <f>'Мед.реаб.(АПУ,ДС,КС) (13-25)'!D79</f>
        <v>0</v>
      </c>
      <c r="R79" s="39">
        <f t="shared" si="6"/>
        <v>65921529</v>
      </c>
    </row>
    <row r="80" spans="1:18" s="1" customFormat="1" ht="24" x14ac:dyDescent="0.2">
      <c r="A80" s="20">
        <v>69</v>
      </c>
      <c r="B80" s="12" t="s">
        <v>129</v>
      </c>
      <c r="C80" s="10" t="s">
        <v>248</v>
      </c>
      <c r="D80" s="39">
        <f>КС!D80</f>
        <v>0</v>
      </c>
      <c r="E80" s="39">
        <f>'ДС(15-25)'!D80</f>
        <v>0</v>
      </c>
      <c r="F80" s="39">
        <f t="shared" si="5"/>
        <v>84006673</v>
      </c>
      <c r="G80" s="39">
        <f>' Профилактика Пр.15-25'!D82</f>
        <v>14530912</v>
      </c>
      <c r="H80" s="39">
        <f>'Диспан.набл.(КП) '!D81</f>
        <v>0</v>
      </c>
      <c r="I80" s="39">
        <f>'Центры здоровья Пр.11-25'!D80</f>
        <v>0</v>
      </c>
      <c r="J80" s="39">
        <f>'АПУ неотл.пом.(15-25)'!D80</f>
        <v>0</v>
      </c>
      <c r="K80" s="39">
        <f>'АПУ обращения 13-25 '!D80</f>
        <v>69475761</v>
      </c>
      <c r="L80" s="39">
        <f>'ОДИ ПГГ(15-25) '!D80</f>
        <v>0</v>
      </c>
      <c r="M80" s="39">
        <f>'ФАП(15-25) '!D80</f>
        <v>0</v>
      </c>
      <c r="N80" s="39">
        <f>'Объем средств по ПР'!D79</f>
        <v>0</v>
      </c>
      <c r="O80" s="39">
        <f>' СМП (11-25)'!D80</f>
        <v>0</v>
      </c>
      <c r="P80" s="39">
        <f>'Гемодиализ по видам МП(13-25) '!D80</f>
        <v>0</v>
      </c>
      <c r="Q80" s="39">
        <f>'Мед.реаб.(АПУ,ДС,КС) (13-25)'!D80</f>
        <v>0</v>
      </c>
      <c r="R80" s="39">
        <f t="shared" si="6"/>
        <v>84006673</v>
      </c>
    </row>
    <row r="81" spans="1:18" s="1" customFormat="1" ht="24" x14ac:dyDescent="0.2">
      <c r="A81" s="20">
        <v>70</v>
      </c>
      <c r="B81" s="12" t="s">
        <v>130</v>
      </c>
      <c r="C81" s="10" t="s">
        <v>249</v>
      </c>
      <c r="D81" s="39">
        <f>КС!D81</f>
        <v>0</v>
      </c>
      <c r="E81" s="39">
        <f>'ДС(15-25)'!D81</f>
        <v>0</v>
      </c>
      <c r="F81" s="39">
        <f t="shared" si="5"/>
        <v>58450989</v>
      </c>
      <c r="G81" s="39">
        <f>' Профилактика Пр.15-25'!D83</f>
        <v>9370174</v>
      </c>
      <c r="H81" s="39">
        <f>'Диспан.набл.(КП) '!D82</f>
        <v>0</v>
      </c>
      <c r="I81" s="39">
        <f>'Центры здоровья Пр.11-25'!D81</f>
        <v>0</v>
      </c>
      <c r="J81" s="39">
        <f>'АПУ неотл.пом.(15-25)'!D81</f>
        <v>0</v>
      </c>
      <c r="K81" s="39">
        <f>'АПУ обращения 13-25 '!D81</f>
        <v>49080815</v>
      </c>
      <c r="L81" s="39">
        <f>'ОДИ ПГГ(15-25) '!D81</f>
        <v>0</v>
      </c>
      <c r="M81" s="39">
        <f>'ФАП(15-25) '!D81</f>
        <v>0</v>
      </c>
      <c r="N81" s="39">
        <f>'Объем средств по ПР'!D80</f>
        <v>0</v>
      </c>
      <c r="O81" s="39">
        <f>' СМП (11-25)'!D81</f>
        <v>0</v>
      </c>
      <c r="P81" s="39">
        <f>'Гемодиализ по видам МП(13-25) '!D81</f>
        <v>0</v>
      </c>
      <c r="Q81" s="39">
        <f>'Мед.реаб.(АПУ,ДС,КС) (13-25)'!D81</f>
        <v>0</v>
      </c>
      <c r="R81" s="39">
        <f t="shared" si="6"/>
        <v>58450989</v>
      </c>
    </row>
    <row r="82" spans="1:18" s="1" customFormat="1" ht="24" x14ac:dyDescent="0.2">
      <c r="A82" s="20">
        <v>71</v>
      </c>
      <c r="B82" s="12" t="s">
        <v>131</v>
      </c>
      <c r="C82" s="10" t="s">
        <v>250</v>
      </c>
      <c r="D82" s="39">
        <f>КС!D82</f>
        <v>0</v>
      </c>
      <c r="E82" s="39">
        <f>'ДС(15-25)'!D82</f>
        <v>0</v>
      </c>
      <c r="F82" s="39">
        <f t="shared" si="5"/>
        <v>50998035</v>
      </c>
      <c r="G82" s="39">
        <f>' Профилактика Пр.15-25'!D84</f>
        <v>8171263</v>
      </c>
      <c r="H82" s="39">
        <f>'Диспан.набл.(КП) '!D83</f>
        <v>0</v>
      </c>
      <c r="I82" s="39">
        <f>'Центры здоровья Пр.11-25'!D82</f>
        <v>0</v>
      </c>
      <c r="J82" s="39">
        <f>'АПУ неотл.пом.(15-25)'!D82</f>
        <v>0</v>
      </c>
      <c r="K82" s="39">
        <f>'АПУ обращения 13-25 '!D82</f>
        <v>42826772</v>
      </c>
      <c r="L82" s="39">
        <f>'ОДИ ПГГ(15-25) '!D82</f>
        <v>0</v>
      </c>
      <c r="M82" s="39">
        <f>'ФАП(15-25) '!D82</f>
        <v>0</v>
      </c>
      <c r="N82" s="39">
        <f>'Объем средств по ПР'!D81</f>
        <v>0</v>
      </c>
      <c r="O82" s="39">
        <f>' СМП (11-25)'!D82</f>
        <v>0</v>
      </c>
      <c r="P82" s="39">
        <f>'Гемодиализ по видам МП(13-25) '!D82</f>
        <v>0</v>
      </c>
      <c r="Q82" s="39">
        <f>'Мед.реаб.(АПУ,ДС,КС) (13-25)'!D82</f>
        <v>0</v>
      </c>
      <c r="R82" s="39">
        <f t="shared" si="6"/>
        <v>50998035</v>
      </c>
    </row>
    <row r="83" spans="1:18" s="1" customFormat="1" x14ac:dyDescent="0.2">
      <c r="A83" s="20">
        <v>72</v>
      </c>
      <c r="B83" s="21" t="s">
        <v>132</v>
      </c>
      <c r="C83" s="10" t="s">
        <v>133</v>
      </c>
      <c r="D83" s="39">
        <f>КС!D83</f>
        <v>436314601</v>
      </c>
      <c r="E83" s="39">
        <f>'ДС(15-25)'!D83</f>
        <v>70646104</v>
      </c>
      <c r="F83" s="39">
        <f t="shared" si="5"/>
        <v>604974844.61000001</v>
      </c>
      <c r="G83" s="39">
        <f>' Профилактика Пр.15-25'!D85</f>
        <v>280698744</v>
      </c>
      <c r="H83" s="39">
        <f>'Диспан.набл.(КП) '!D84</f>
        <v>64871930</v>
      </c>
      <c r="I83" s="39">
        <f>'Центры здоровья Пр.11-25'!D83</f>
        <v>15347854</v>
      </c>
      <c r="J83" s="39">
        <f>'АПУ неотл.пом.(15-25)'!D83</f>
        <v>42393946</v>
      </c>
      <c r="K83" s="39">
        <f>'АПУ обращения 13-25 '!D83</f>
        <v>157046901.61000001</v>
      </c>
      <c r="L83" s="39">
        <f>'ОДИ ПГГ(15-25) '!D83</f>
        <v>39351594</v>
      </c>
      <c r="M83" s="39">
        <f>'ФАП(15-25) '!D83</f>
        <v>3829858</v>
      </c>
      <c r="N83" s="39">
        <f>'Объем средств по ПР'!D82</f>
        <v>1434017</v>
      </c>
      <c r="O83" s="39">
        <f>' СМП (11-25)'!D83</f>
        <v>0</v>
      </c>
      <c r="P83" s="39">
        <f>'Гемодиализ по видам МП(13-25) '!D83</f>
        <v>0</v>
      </c>
      <c r="Q83" s="39">
        <f>'Мед.реаб.(АПУ,ДС,КС) (13-25)'!D83</f>
        <v>9272398</v>
      </c>
      <c r="R83" s="39">
        <f t="shared" si="6"/>
        <v>1121207947.6100001</v>
      </c>
    </row>
    <row r="84" spans="1:18" s="1" customFormat="1" ht="13.5" customHeight="1" x14ac:dyDescent="0.2">
      <c r="A84" s="20">
        <v>73</v>
      </c>
      <c r="B84" s="12" t="s">
        <v>134</v>
      </c>
      <c r="C84" s="10" t="s">
        <v>251</v>
      </c>
      <c r="D84" s="39">
        <f>КС!D84</f>
        <v>136905263</v>
      </c>
      <c r="E84" s="39">
        <f>'ДС(15-25)'!D84</f>
        <v>116900300</v>
      </c>
      <c r="F84" s="39">
        <f t="shared" si="5"/>
        <v>968269592.99000001</v>
      </c>
      <c r="G84" s="39">
        <f>' Профилактика Пр.15-25'!D86</f>
        <v>456432116</v>
      </c>
      <c r="H84" s="39">
        <f>'Диспан.набл.(КП) '!D85</f>
        <v>130744782</v>
      </c>
      <c r="I84" s="39">
        <f>'Центры здоровья Пр.11-25'!D84</f>
        <v>0</v>
      </c>
      <c r="J84" s="39">
        <f>'АПУ неотл.пом.(15-25)'!D84</f>
        <v>73131516</v>
      </c>
      <c r="K84" s="39">
        <f>'АПУ обращения 13-25 '!D84</f>
        <v>217459733.99000001</v>
      </c>
      <c r="L84" s="39">
        <f>'ОДИ ПГГ(15-25) '!D84</f>
        <v>81643153</v>
      </c>
      <c r="M84" s="39">
        <f>'ФАП(15-25) '!D84</f>
        <v>6659569</v>
      </c>
      <c r="N84" s="39">
        <f>'Объем средств по ПР'!D83</f>
        <v>2198723</v>
      </c>
      <c r="O84" s="39">
        <f>' СМП (11-25)'!D84</f>
        <v>0</v>
      </c>
      <c r="P84" s="39">
        <f>'Гемодиализ по видам МП(13-25) '!D84</f>
        <v>0</v>
      </c>
      <c r="Q84" s="39">
        <f>'Мед.реаб.(АПУ,ДС,КС) (13-25)'!D84</f>
        <v>79105898.589000002</v>
      </c>
      <c r="R84" s="39">
        <f t="shared" si="6"/>
        <v>1301181054.579</v>
      </c>
    </row>
    <row r="85" spans="1:18" s="1" customFormat="1" ht="14.25" customHeight="1" x14ac:dyDescent="0.2">
      <c r="A85" s="20">
        <v>74</v>
      </c>
      <c r="B85" s="21" t="s">
        <v>135</v>
      </c>
      <c r="C85" s="10" t="s">
        <v>35</v>
      </c>
      <c r="D85" s="39">
        <f>КС!D85</f>
        <v>1146526131</v>
      </c>
      <c r="E85" s="39">
        <f>'ДС(15-25)'!D85</f>
        <v>91314851</v>
      </c>
      <c r="F85" s="39">
        <f t="shared" si="5"/>
        <v>665086631</v>
      </c>
      <c r="G85" s="39">
        <f>' Профилактика Пр.15-25'!D87</f>
        <v>245574036</v>
      </c>
      <c r="H85" s="39">
        <f>'Диспан.набл.(КП) '!D86</f>
        <v>91321740</v>
      </c>
      <c r="I85" s="39">
        <f>'Центры здоровья Пр.11-25'!D85</f>
        <v>15502007</v>
      </c>
      <c r="J85" s="39">
        <f>'АПУ неотл.пом.(15-25)'!D85</f>
        <v>68765763</v>
      </c>
      <c r="K85" s="39">
        <f>'АПУ обращения 13-25 '!D85</f>
        <v>158724592</v>
      </c>
      <c r="L85" s="39">
        <f>'ОДИ ПГГ(15-25) '!D85</f>
        <v>81568554</v>
      </c>
      <c r="M85" s="39">
        <f>'ФАП(15-25) '!D85</f>
        <v>2587566</v>
      </c>
      <c r="N85" s="39">
        <f>'Объем средств по ПР'!D84</f>
        <v>1042373</v>
      </c>
      <c r="O85" s="39">
        <f>' СМП (11-25)'!D85</f>
        <v>0</v>
      </c>
      <c r="P85" s="39">
        <f>'Гемодиализ по видам МП(13-25) '!D85</f>
        <v>0</v>
      </c>
      <c r="Q85" s="39">
        <f>'Мед.реаб.(АПУ,ДС,КС) (13-25)'!D85</f>
        <v>70855719.460000008</v>
      </c>
      <c r="R85" s="39">
        <f t="shared" si="6"/>
        <v>1973783332.46</v>
      </c>
    </row>
    <row r="86" spans="1:18" s="1" customFormat="1" x14ac:dyDescent="0.2">
      <c r="A86" s="20">
        <v>75</v>
      </c>
      <c r="B86" s="12" t="s">
        <v>136</v>
      </c>
      <c r="C86" s="10" t="s">
        <v>436</v>
      </c>
      <c r="D86" s="39">
        <f>КС!D86</f>
        <v>43005121</v>
      </c>
      <c r="E86" s="39">
        <f>'ДС(15-25)'!D86</f>
        <v>38626520</v>
      </c>
      <c r="F86" s="39">
        <f t="shared" si="5"/>
        <v>383182780</v>
      </c>
      <c r="G86" s="39">
        <f>' Профилактика Пр.15-25'!D88</f>
        <v>164129008</v>
      </c>
      <c r="H86" s="39">
        <f>'Диспан.набл.(КП) '!D87</f>
        <v>46486570</v>
      </c>
      <c r="I86" s="39">
        <f>'Центры здоровья Пр.11-25'!D86</f>
        <v>0</v>
      </c>
      <c r="J86" s="39">
        <f>'АПУ неотл.пом.(15-25)'!D86</f>
        <v>19168430</v>
      </c>
      <c r="K86" s="39">
        <f>'АПУ обращения 13-25 '!D86</f>
        <v>105260406</v>
      </c>
      <c r="L86" s="39">
        <f>'ОДИ ПГГ(15-25) '!D86</f>
        <v>33729026</v>
      </c>
      <c r="M86" s="39">
        <f>'ФАП(15-25) '!D86</f>
        <v>13443526</v>
      </c>
      <c r="N86" s="39">
        <f>'Объем средств по ПР'!D85</f>
        <v>965814</v>
      </c>
      <c r="O86" s="39">
        <f>' СМП (11-25)'!D86</f>
        <v>0</v>
      </c>
      <c r="P86" s="39">
        <f>'Гемодиализ по видам МП(13-25) '!D86</f>
        <v>0</v>
      </c>
      <c r="Q86" s="39">
        <f>'Мед.реаб.(АПУ,ДС,КС) (13-25)'!D86</f>
        <v>4574337.58</v>
      </c>
      <c r="R86" s="39">
        <f t="shared" si="6"/>
        <v>469388758.57999998</v>
      </c>
    </row>
    <row r="87" spans="1:18" s="1" customFormat="1" x14ac:dyDescent="0.2">
      <c r="A87" s="20">
        <v>76</v>
      </c>
      <c r="B87" s="12" t="s">
        <v>137</v>
      </c>
      <c r="C87" s="10" t="s">
        <v>36</v>
      </c>
      <c r="D87" s="39">
        <f>КС!D87</f>
        <v>826110468</v>
      </c>
      <c r="E87" s="39">
        <f>'ДС(15-25)'!D87</f>
        <v>152056212</v>
      </c>
      <c r="F87" s="39">
        <f t="shared" si="5"/>
        <v>1053980257</v>
      </c>
      <c r="G87" s="39">
        <f>' Профилактика Пр.15-25'!D89</f>
        <v>412867219</v>
      </c>
      <c r="H87" s="39">
        <f>'Диспан.набл.(КП) '!D88</f>
        <v>138167537</v>
      </c>
      <c r="I87" s="39">
        <f>'Центры здоровья Пр.11-25'!D87</f>
        <v>16501715</v>
      </c>
      <c r="J87" s="39">
        <f>'АПУ неотл.пом.(15-25)'!D87</f>
        <v>41507186</v>
      </c>
      <c r="K87" s="39">
        <f>'АПУ обращения 13-25 '!D87</f>
        <v>249356904</v>
      </c>
      <c r="L87" s="39">
        <f>'ОДИ ПГГ(15-25) '!D87</f>
        <v>187767705</v>
      </c>
      <c r="M87" s="39">
        <f>'ФАП(15-25) '!D87</f>
        <v>6000633</v>
      </c>
      <c r="N87" s="39">
        <f>'Объем средств по ПР'!D86</f>
        <v>1811358</v>
      </c>
      <c r="O87" s="39">
        <f>' СМП (11-25)'!D87</f>
        <v>0</v>
      </c>
      <c r="P87" s="39">
        <f>'Гемодиализ по видам МП(13-25) '!D87</f>
        <v>0</v>
      </c>
      <c r="Q87" s="39">
        <f>'Мед.реаб.(АПУ,ДС,КС) (13-25)'!D87</f>
        <v>66594712.120000005</v>
      </c>
      <c r="R87" s="39">
        <f t="shared" si="6"/>
        <v>2098741649.1199999</v>
      </c>
    </row>
    <row r="88" spans="1:18" s="1" customFormat="1" x14ac:dyDescent="0.2">
      <c r="A88" s="20">
        <v>77</v>
      </c>
      <c r="B88" s="12" t="s">
        <v>138</v>
      </c>
      <c r="C88" s="10" t="s">
        <v>50</v>
      </c>
      <c r="D88" s="39">
        <f>КС!D88</f>
        <v>655387024</v>
      </c>
      <c r="E88" s="39">
        <f>'ДС(15-25)'!D88</f>
        <v>24267852</v>
      </c>
      <c r="F88" s="39">
        <f t="shared" si="5"/>
        <v>224311998.28999999</v>
      </c>
      <c r="G88" s="39">
        <f>' Профилактика Пр.15-25'!D90</f>
        <v>124008312</v>
      </c>
      <c r="H88" s="39">
        <f>'Диспан.набл.(КП) '!D89</f>
        <v>132822</v>
      </c>
      <c r="I88" s="39">
        <f>'Центры здоровья Пр.11-25'!D88</f>
        <v>0</v>
      </c>
      <c r="J88" s="39">
        <f>'АПУ неотл.пом.(15-25)'!D88</f>
        <v>28852141</v>
      </c>
      <c r="K88" s="39">
        <f>'АПУ обращения 13-25 '!D88</f>
        <v>42095891.289999999</v>
      </c>
      <c r="L88" s="39">
        <f>'ОДИ ПГГ(15-25) '!D88</f>
        <v>28665155</v>
      </c>
      <c r="M88" s="39">
        <f>'ФАП(15-25) '!D88</f>
        <v>0</v>
      </c>
      <c r="N88" s="39">
        <f>'Объем средств по ПР'!D87</f>
        <v>557677</v>
      </c>
      <c r="O88" s="39">
        <f>' СМП (11-25)'!D88</f>
        <v>0</v>
      </c>
      <c r="P88" s="39">
        <f>'Гемодиализ по видам МП(13-25) '!D88</f>
        <v>0</v>
      </c>
      <c r="Q88" s="39">
        <f>'Мед.реаб.(АПУ,ДС,КС) (13-25)'!D88</f>
        <v>217453556.66</v>
      </c>
      <c r="R88" s="39">
        <f t="shared" si="6"/>
        <v>1121420430.95</v>
      </c>
    </row>
    <row r="89" spans="1:18" s="1" customFormat="1" x14ac:dyDescent="0.2">
      <c r="A89" s="20">
        <v>78</v>
      </c>
      <c r="B89" s="12" t="s">
        <v>139</v>
      </c>
      <c r="C89" s="10" t="s">
        <v>232</v>
      </c>
      <c r="D89" s="39">
        <f>КС!D89</f>
        <v>1473688955</v>
      </c>
      <c r="E89" s="39">
        <f>'ДС(15-25)'!D89</f>
        <v>82995998</v>
      </c>
      <c r="F89" s="39">
        <f t="shared" si="5"/>
        <v>770535393</v>
      </c>
      <c r="G89" s="39">
        <f>' Профилактика Пр.15-25'!D91</f>
        <v>322304728</v>
      </c>
      <c r="H89" s="39">
        <f>'Диспан.набл.(КП) '!D90</f>
        <v>106690670</v>
      </c>
      <c r="I89" s="39">
        <f>'Центры здоровья Пр.11-25'!D89</f>
        <v>60871059</v>
      </c>
      <c r="J89" s="39">
        <f>'АПУ неотл.пом.(15-25)'!D89</f>
        <v>39593352</v>
      </c>
      <c r="K89" s="39">
        <f>'АПУ обращения 13-25 '!D89</f>
        <v>163993282</v>
      </c>
      <c r="L89" s="39">
        <f>'ОДИ ПГГ(15-25) '!D89</f>
        <v>72736879</v>
      </c>
      <c r="M89" s="39">
        <f>'ФАП(15-25) '!D89</f>
        <v>2611523</v>
      </c>
      <c r="N89" s="39">
        <f>'Объем средств по ПР'!D88</f>
        <v>1733900</v>
      </c>
      <c r="O89" s="39">
        <f>' СМП (11-25)'!D89</f>
        <v>0</v>
      </c>
      <c r="P89" s="39">
        <f>'Гемодиализ по видам МП(13-25) '!D89</f>
        <v>9337190</v>
      </c>
      <c r="Q89" s="39">
        <f>'Мед.реаб.(АПУ,ДС,КС) (13-25)'!D89</f>
        <v>133622549.79000001</v>
      </c>
      <c r="R89" s="39">
        <f t="shared" si="6"/>
        <v>2470180085.79</v>
      </c>
    </row>
    <row r="90" spans="1:18" s="1" customFormat="1" x14ac:dyDescent="0.2">
      <c r="A90" s="20">
        <v>79</v>
      </c>
      <c r="B90" s="12" t="s">
        <v>140</v>
      </c>
      <c r="C90" s="10" t="s">
        <v>313</v>
      </c>
      <c r="D90" s="39">
        <f>КС!D90</f>
        <v>477208191</v>
      </c>
      <c r="E90" s="39">
        <f>'ДС(15-25)'!D90</f>
        <v>12390869</v>
      </c>
      <c r="F90" s="39">
        <f t="shared" si="5"/>
        <v>67836010</v>
      </c>
      <c r="G90" s="39">
        <f>' Профилактика Пр.15-25'!D92</f>
        <v>16168943</v>
      </c>
      <c r="H90" s="39">
        <f>'Диспан.набл.(КП) '!D91</f>
        <v>0</v>
      </c>
      <c r="I90" s="39">
        <f>'Центры здоровья Пр.11-25'!D90</f>
        <v>0</v>
      </c>
      <c r="J90" s="39">
        <f>'АПУ неотл.пом.(15-25)'!D90</f>
        <v>0</v>
      </c>
      <c r="K90" s="39">
        <f>'АПУ обращения 13-25 '!D90</f>
        <v>51667067</v>
      </c>
      <c r="L90" s="39">
        <f>'ОДИ ПГГ(15-25) '!D90</f>
        <v>0</v>
      </c>
      <c r="M90" s="39">
        <f>'ФАП(15-25) '!D90</f>
        <v>0</v>
      </c>
      <c r="N90" s="39">
        <f>'Объем средств по ПР'!D89</f>
        <v>0</v>
      </c>
      <c r="O90" s="39">
        <f>' СМП (11-25)'!D90</f>
        <v>0</v>
      </c>
      <c r="P90" s="39">
        <f>'Гемодиализ по видам МП(13-25) '!D90</f>
        <v>0</v>
      </c>
      <c r="Q90" s="39">
        <f>'Мед.реаб.(АПУ,ДС,КС) (13-25)'!D90</f>
        <v>0</v>
      </c>
      <c r="R90" s="39">
        <f t="shared" si="6"/>
        <v>557435070</v>
      </c>
    </row>
    <row r="91" spans="1:18" s="1" customFormat="1" x14ac:dyDescent="0.2">
      <c r="A91" s="20">
        <v>80</v>
      </c>
      <c r="B91" s="13" t="s">
        <v>141</v>
      </c>
      <c r="C91" s="10" t="s">
        <v>262</v>
      </c>
      <c r="D91" s="39">
        <f>КС!D91</f>
        <v>0</v>
      </c>
      <c r="E91" s="39">
        <f>'ДС(15-25)'!D91</f>
        <v>0</v>
      </c>
      <c r="F91" s="39">
        <f t="shared" si="5"/>
        <v>0</v>
      </c>
      <c r="G91" s="39">
        <f>' Профилактика Пр.15-25'!D93</f>
        <v>0</v>
      </c>
      <c r="H91" s="39">
        <f>'Диспан.набл.(КП) '!D92</f>
        <v>0</v>
      </c>
      <c r="I91" s="39">
        <f>'Центры здоровья Пр.11-25'!D91</f>
        <v>0</v>
      </c>
      <c r="J91" s="39">
        <f>'АПУ неотл.пом.(15-25)'!D91</f>
        <v>0</v>
      </c>
      <c r="K91" s="39">
        <f>'АПУ обращения 13-25 '!D91</f>
        <v>0</v>
      </c>
      <c r="L91" s="39">
        <f>'ОДИ ПГГ(15-25) '!D91</f>
        <v>0</v>
      </c>
      <c r="M91" s="39">
        <f>'ФАП(15-25) '!D91</f>
        <v>0</v>
      </c>
      <c r="N91" s="39">
        <f>'Объем средств по ПР'!D90</f>
        <v>0</v>
      </c>
      <c r="O91" s="39">
        <f>' СМП (11-25)'!D91</f>
        <v>3202864562</v>
      </c>
      <c r="P91" s="39">
        <f>'Гемодиализ по видам МП(13-25) '!D91</f>
        <v>0</v>
      </c>
      <c r="Q91" s="39">
        <f>'Мед.реаб.(АПУ,ДС,КС) (13-25)'!D91</f>
        <v>0</v>
      </c>
      <c r="R91" s="39">
        <f t="shared" si="6"/>
        <v>3202864562</v>
      </c>
    </row>
    <row r="92" spans="1:18" s="1" customFormat="1" ht="24" x14ac:dyDescent="0.2">
      <c r="A92" s="265">
        <v>81</v>
      </c>
      <c r="B92" s="268" t="s">
        <v>142</v>
      </c>
      <c r="C92" s="16" t="s">
        <v>252</v>
      </c>
      <c r="D92" s="39">
        <f>КС!D92</f>
        <v>190265036</v>
      </c>
      <c r="E92" s="39">
        <f>'ДС(15-25)'!D92</f>
        <v>266845148</v>
      </c>
      <c r="F92" s="39">
        <f t="shared" si="5"/>
        <v>82985537</v>
      </c>
      <c r="G92" s="39">
        <f>' Профилактика Пр.15-25'!D94</f>
        <v>26734455</v>
      </c>
      <c r="H92" s="39">
        <f>'Диспан.набл.(КП) '!D93</f>
        <v>408389</v>
      </c>
      <c r="I92" s="39">
        <f>'Центры здоровья Пр.11-25'!D92</f>
        <v>0</v>
      </c>
      <c r="J92" s="39">
        <f>'АПУ неотл.пом.(15-25)'!D92</f>
        <v>15358825</v>
      </c>
      <c r="K92" s="39">
        <f>'АПУ обращения 13-25 '!D92</f>
        <v>36052627</v>
      </c>
      <c r="L92" s="39">
        <f>'ОДИ ПГГ(15-25) '!D92</f>
        <v>4175651</v>
      </c>
      <c r="M92" s="39">
        <f>'ФАП(15-25) '!D92</f>
        <v>0</v>
      </c>
      <c r="N92" s="39">
        <f>'Объем средств по ПР'!D91</f>
        <v>255590</v>
      </c>
      <c r="O92" s="39">
        <f>' СМП (11-25)'!D92</f>
        <v>0</v>
      </c>
      <c r="P92" s="39">
        <f>'Гемодиализ по видам МП(13-25) '!D92</f>
        <v>0</v>
      </c>
      <c r="Q92" s="39">
        <f>'Мед.реаб.(АПУ,ДС,КС) (13-25)'!D92</f>
        <v>0</v>
      </c>
      <c r="R92" s="39">
        <f t="shared" si="6"/>
        <v>540095721</v>
      </c>
    </row>
    <row r="93" spans="1:18" s="1" customFormat="1" ht="36" x14ac:dyDescent="0.2">
      <c r="A93" s="266"/>
      <c r="B93" s="269"/>
      <c r="C93" s="10" t="s">
        <v>311</v>
      </c>
      <c r="D93" s="39">
        <f>КС!D93</f>
        <v>0</v>
      </c>
      <c r="E93" s="39">
        <f>'ДС(15-25)'!D93</f>
        <v>0</v>
      </c>
      <c r="F93" s="39">
        <f t="shared" si="5"/>
        <v>37278588</v>
      </c>
      <c r="G93" s="39">
        <f>' Профилактика Пр.15-25'!D95</f>
        <v>21508122</v>
      </c>
      <c r="H93" s="39">
        <f>'Диспан.набл.(КП) '!D94</f>
        <v>408389</v>
      </c>
      <c r="I93" s="39">
        <f>'Центры здоровья Пр.11-25'!D93</f>
        <v>0</v>
      </c>
      <c r="J93" s="39">
        <f>'АПУ неотл.пом.(15-25)'!D93</f>
        <v>1622626</v>
      </c>
      <c r="K93" s="39">
        <f>'АПУ обращения 13-25 '!D93</f>
        <v>9308210</v>
      </c>
      <c r="L93" s="39">
        <f>'ОДИ ПГГ(15-25) '!D93</f>
        <v>4175651</v>
      </c>
      <c r="M93" s="39">
        <f>'ФАП(15-25) '!D93</f>
        <v>0</v>
      </c>
      <c r="N93" s="39">
        <f>'Объем средств по ПР'!D92</f>
        <v>255590</v>
      </c>
      <c r="O93" s="39">
        <f>' СМП (11-25)'!D93</f>
        <v>0</v>
      </c>
      <c r="P93" s="39">
        <f>'Гемодиализ по видам МП(13-25) '!D93</f>
        <v>0</v>
      </c>
      <c r="Q93" s="39">
        <f>'Мед.реаб.(АПУ,ДС,КС) (13-25)'!D93</f>
        <v>0</v>
      </c>
      <c r="R93" s="39">
        <f t="shared" si="6"/>
        <v>37278588</v>
      </c>
    </row>
    <row r="94" spans="1:18" s="1" customFormat="1" ht="24" x14ac:dyDescent="0.2">
      <c r="A94" s="266"/>
      <c r="B94" s="269"/>
      <c r="C94" s="10" t="s">
        <v>253</v>
      </c>
      <c r="D94" s="39">
        <f>КС!D94</f>
        <v>0</v>
      </c>
      <c r="E94" s="39">
        <f>'ДС(15-25)'!D94</f>
        <v>0</v>
      </c>
      <c r="F94" s="39">
        <f t="shared" si="5"/>
        <v>11212060</v>
      </c>
      <c r="G94" s="39">
        <f>' Профилактика Пр.15-25'!D96</f>
        <v>3234693</v>
      </c>
      <c r="H94" s="39">
        <f>'Диспан.набл.(КП) '!D95</f>
        <v>0</v>
      </c>
      <c r="I94" s="39">
        <f>'Центры здоровья Пр.11-25'!D94</f>
        <v>0</v>
      </c>
      <c r="J94" s="39">
        <f>'АПУ неотл.пом.(15-25)'!D94</f>
        <v>0</v>
      </c>
      <c r="K94" s="39">
        <f>'АПУ обращения 13-25 '!D94</f>
        <v>7977367</v>
      </c>
      <c r="L94" s="39">
        <f>'ОДИ ПГГ(15-25) '!D94</f>
        <v>0</v>
      </c>
      <c r="M94" s="39">
        <f>'ФАП(15-25) '!D94</f>
        <v>0</v>
      </c>
      <c r="N94" s="39">
        <f>'Объем средств по ПР'!D93</f>
        <v>0</v>
      </c>
      <c r="O94" s="39">
        <f>' СМП (11-25)'!D94</f>
        <v>0</v>
      </c>
      <c r="P94" s="39">
        <f>'Гемодиализ по видам МП(13-25) '!D94</f>
        <v>0</v>
      </c>
      <c r="Q94" s="39">
        <f>'Мед.реаб.(АПУ,ДС,КС) (13-25)'!D94</f>
        <v>0</v>
      </c>
      <c r="R94" s="39">
        <f t="shared" si="6"/>
        <v>11212060</v>
      </c>
    </row>
    <row r="95" spans="1:18" s="1" customFormat="1" ht="36" x14ac:dyDescent="0.2">
      <c r="A95" s="267"/>
      <c r="B95" s="270"/>
      <c r="C95" s="22" t="s">
        <v>312</v>
      </c>
      <c r="D95" s="39">
        <f>КС!D95</f>
        <v>190265036</v>
      </c>
      <c r="E95" s="39">
        <f>'ДС(15-25)'!D95</f>
        <v>266845148</v>
      </c>
      <c r="F95" s="39">
        <f t="shared" si="5"/>
        <v>34494889</v>
      </c>
      <c r="G95" s="39">
        <f>' Профилактика Пр.15-25'!D97</f>
        <v>1991640</v>
      </c>
      <c r="H95" s="39">
        <f>'Диспан.набл.(КП) '!D96</f>
        <v>0</v>
      </c>
      <c r="I95" s="39">
        <f>'Центры здоровья Пр.11-25'!D95</f>
        <v>0</v>
      </c>
      <c r="J95" s="39">
        <f>'АПУ неотл.пом.(15-25)'!D95</f>
        <v>13736199</v>
      </c>
      <c r="K95" s="39">
        <f>'АПУ обращения 13-25 '!D95</f>
        <v>18767050</v>
      </c>
      <c r="L95" s="39">
        <f>'ОДИ ПГГ(15-25) '!D95</f>
        <v>0</v>
      </c>
      <c r="M95" s="39">
        <f>'ФАП(15-25) '!D95</f>
        <v>0</v>
      </c>
      <c r="N95" s="39">
        <f>'Объем средств по ПР'!D94</f>
        <v>0</v>
      </c>
      <c r="O95" s="39">
        <f>' СМП (11-25)'!D95</f>
        <v>0</v>
      </c>
      <c r="P95" s="39">
        <f>'Гемодиализ по видам МП(13-25) '!D95</f>
        <v>0</v>
      </c>
      <c r="Q95" s="39">
        <f>'Мед.реаб.(АПУ,ДС,КС) (13-25)'!D95</f>
        <v>0</v>
      </c>
      <c r="R95" s="39">
        <f t="shared" si="6"/>
        <v>491605073</v>
      </c>
    </row>
    <row r="96" spans="1:18" s="1" customFormat="1" ht="24" x14ac:dyDescent="0.2">
      <c r="A96" s="20">
        <v>82</v>
      </c>
      <c r="B96" s="13" t="s">
        <v>143</v>
      </c>
      <c r="C96" s="10" t="s">
        <v>49</v>
      </c>
      <c r="D96" s="39">
        <f>КС!D96</f>
        <v>0</v>
      </c>
      <c r="E96" s="39">
        <f>'ДС(15-25)'!D96</f>
        <v>0</v>
      </c>
      <c r="F96" s="39">
        <f t="shared" si="5"/>
        <v>3795688</v>
      </c>
      <c r="G96" s="39">
        <f>' Профилактика Пр.15-25'!D98</f>
        <v>2344747</v>
      </c>
      <c r="H96" s="39">
        <f>'Диспан.набл.(КП) '!D97</f>
        <v>0</v>
      </c>
      <c r="I96" s="39">
        <f>'Центры здоровья Пр.11-25'!D96</f>
        <v>0</v>
      </c>
      <c r="J96" s="39">
        <f>'АПУ неотл.пом.(15-25)'!D96</f>
        <v>0</v>
      </c>
      <c r="K96" s="39">
        <f>'АПУ обращения 13-25 '!D96</f>
        <v>1450941</v>
      </c>
      <c r="L96" s="39">
        <f>'ОДИ ПГГ(15-25) '!D96</f>
        <v>0</v>
      </c>
      <c r="M96" s="39">
        <f>'ФАП(15-25) '!D96</f>
        <v>0</v>
      </c>
      <c r="N96" s="39">
        <f>'Объем средств по ПР'!D95</f>
        <v>0</v>
      </c>
      <c r="O96" s="39">
        <f>' СМП (11-25)'!D96</f>
        <v>0</v>
      </c>
      <c r="P96" s="39">
        <f>'Гемодиализ по видам МП(13-25) '!D96</f>
        <v>0</v>
      </c>
      <c r="Q96" s="39">
        <f>'Мед.реаб.(АПУ,ДС,КС) (13-25)'!D96</f>
        <v>0</v>
      </c>
      <c r="R96" s="39">
        <f t="shared" si="6"/>
        <v>3795688</v>
      </c>
    </row>
    <row r="97" spans="1:18" s="1" customFormat="1" x14ac:dyDescent="0.2">
      <c r="A97" s="20">
        <v>83</v>
      </c>
      <c r="B97" s="13" t="s">
        <v>144</v>
      </c>
      <c r="C97" s="10" t="s">
        <v>145</v>
      </c>
      <c r="D97" s="39">
        <f>КС!D97</f>
        <v>0</v>
      </c>
      <c r="E97" s="39">
        <f>'ДС(15-25)'!D97</f>
        <v>3697718</v>
      </c>
      <c r="F97" s="39">
        <f t="shared" si="5"/>
        <v>33342223</v>
      </c>
      <c r="G97" s="39">
        <f>' Профилактика Пр.15-25'!D99</f>
        <v>13894694</v>
      </c>
      <c r="H97" s="39">
        <f>'Диспан.набл.(КП) '!D98</f>
        <v>4924632</v>
      </c>
      <c r="I97" s="39">
        <f>'Центры здоровья Пр.11-25'!D97</f>
        <v>0</v>
      </c>
      <c r="J97" s="39">
        <f>'АПУ неотл.пом.(15-25)'!D97</f>
        <v>2712921</v>
      </c>
      <c r="K97" s="39">
        <f>'АПУ обращения 13-25 '!D97</f>
        <v>8751511</v>
      </c>
      <c r="L97" s="39">
        <f>'ОДИ ПГГ(15-25) '!D97</f>
        <v>2801112</v>
      </c>
      <c r="M97" s="39">
        <f>'ФАП(15-25) '!D97</f>
        <v>0</v>
      </c>
      <c r="N97" s="39">
        <f>'Объем средств по ПР'!D96</f>
        <v>257353</v>
      </c>
      <c r="O97" s="39">
        <f>' СМП (11-25)'!D97</f>
        <v>0</v>
      </c>
      <c r="P97" s="39">
        <f>'Гемодиализ по видам МП(13-25) '!D97</f>
        <v>0</v>
      </c>
      <c r="Q97" s="39">
        <f>'Мед.реаб.(АПУ,ДС,КС) (13-25)'!D97</f>
        <v>0</v>
      </c>
      <c r="R97" s="39">
        <f t="shared" si="6"/>
        <v>37039941</v>
      </c>
    </row>
    <row r="98" spans="1:18" s="1" customFormat="1" x14ac:dyDescent="0.2">
      <c r="A98" s="20">
        <v>84</v>
      </c>
      <c r="B98" s="21" t="s">
        <v>146</v>
      </c>
      <c r="C98" s="10" t="s">
        <v>147</v>
      </c>
      <c r="D98" s="39">
        <f>КС!D98</f>
        <v>296428380</v>
      </c>
      <c r="E98" s="39">
        <f>'ДС(15-25)'!D98</f>
        <v>22850945</v>
      </c>
      <c r="F98" s="39">
        <f t="shared" si="5"/>
        <v>214672065</v>
      </c>
      <c r="G98" s="39">
        <f>' Профилактика Пр.15-25'!D100</f>
        <v>88616430</v>
      </c>
      <c r="H98" s="39">
        <f>'Диспан.набл.(КП) '!D99</f>
        <v>33088343</v>
      </c>
      <c r="I98" s="39">
        <f>'Центры здоровья Пр.11-25'!D98</f>
        <v>0</v>
      </c>
      <c r="J98" s="39">
        <f>'АПУ неотл.пом.(15-25)'!D98</f>
        <v>10749105</v>
      </c>
      <c r="K98" s="39">
        <f>'АПУ обращения 13-25 '!D98</f>
        <v>54725564</v>
      </c>
      <c r="L98" s="39">
        <f>'ОДИ ПГГ(15-25) '!D98</f>
        <v>26866820</v>
      </c>
      <c r="M98" s="39">
        <f>'ФАП(15-25) '!D98</f>
        <v>0</v>
      </c>
      <c r="N98" s="39">
        <f>'Объем средств по ПР'!D97</f>
        <v>625803</v>
      </c>
      <c r="O98" s="39">
        <f>' СМП (11-25)'!D98</f>
        <v>0</v>
      </c>
      <c r="P98" s="39">
        <f>'Гемодиализ по видам МП(13-25) '!D98</f>
        <v>0</v>
      </c>
      <c r="Q98" s="39">
        <f>'Мед.реаб.(АПУ,ДС,КС) (13-25)'!D98</f>
        <v>64747383.489999995</v>
      </c>
      <c r="R98" s="39">
        <f t="shared" si="6"/>
        <v>598698773.49000001</v>
      </c>
    </row>
    <row r="99" spans="1:18" s="1" customFormat="1" x14ac:dyDescent="0.2">
      <c r="A99" s="20">
        <v>85</v>
      </c>
      <c r="B99" s="13" t="s">
        <v>148</v>
      </c>
      <c r="C99" s="10" t="s">
        <v>27</v>
      </c>
      <c r="D99" s="39">
        <f>КС!D99</f>
        <v>48863605</v>
      </c>
      <c r="E99" s="39">
        <f>'ДС(15-25)'!D99</f>
        <v>11906748</v>
      </c>
      <c r="F99" s="39">
        <f t="shared" si="5"/>
        <v>150781392.62</v>
      </c>
      <c r="G99" s="39">
        <f>' Профилактика Пр.15-25'!D101</f>
        <v>47255328</v>
      </c>
      <c r="H99" s="39">
        <f>'Диспан.набл.(КП) '!D100</f>
        <v>12015605</v>
      </c>
      <c r="I99" s="39">
        <f>'Центры здоровья Пр.11-25'!D99</f>
        <v>0</v>
      </c>
      <c r="J99" s="39">
        <f>'АПУ неотл.пом.(15-25)'!D99</f>
        <v>8746630</v>
      </c>
      <c r="K99" s="39">
        <f>'АПУ обращения 13-25 '!D99</f>
        <v>29766152.620000001</v>
      </c>
      <c r="L99" s="39">
        <f>'ОДИ ПГГ(15-25) '!D99</f>
        <v>7105234</v>
      </c>
      <c r="M99" s="39">
        <f>'ФАП(15-25) '!D99</f>
        <v>45445224</v>
      </c>
      <c r="N99" s="39">
        <f>'Объем средств по ПР'!D98</f>
        <v>447219</v>
      </c>
      <c r="O99" s="39">
        <f>' СМП (11-25)'!D99</f>
        <v>0</v>
      </c>
      <c r="P99" s="39">
        <f>'Гемодиализ по видам МП(13-25) '!D99</f>
        <v>0</v>
      </c>
      <c r="Q99" s="39">
        <f>'Мед.реаб.(АПУ,ДС,КС) (13-25)'!D99</f>
        <v>0</v>
      </c>
      <c r="R99" s="39">
        <f t="shared" si="6"/>
        <v>211551745.62</v>
      </c>
    </row>
    <row r="100" spans="1:18" s="1" customFormat="1" x14ac:dyDescent="0.2">
      <c r="A100" s="20">
        <v>86</v>
      </c>
      <c r="B100" s="21" t="s">
        <v>149</v>
      </c>
      <c r="C100" s="10" t="s">
        <v>12</v>
      </c>
      <c r="D100" s="39">
        <f>КС!D100</f>
        <v>54987242</v>
      </c>
      <c r="E100" s="39">
        <f>'ДС(15-25)'!D100</f>
        <v>12017634</v>
      </c>
      <c r="F100" s="39">
        <f t="shared" si="5"/>
        <v>141083705</v>
      </c>
      <c r="G100" s="39">
        <f>' Профилактика Пр.15-25'!D102</f>
        <v>50294624</v>
      </c>
      <c r="H100" s="39">
        <f>'Диспан.набл.(КП) '!D101</f>
        <v>12467266</v>
      </c>
      <c r="I100" s="39">
        <f>'Центры здоровья Пр.11-25'!D100</f>
        <v>0</v>
      </c>
      <c r="J100" s="39">
        <f>'АПУ неотл.пом.(15-25)'!D100</f>
        <v>8859567</v>
      </c>
      <c r="K100" s="39">
        <f>'АПУ обращения 13-25 '!D100</f>
        <v>31465886</v>
      </c>
      <c r="L100" s="39">
        <f>'ОДИ ПГГ(15-25) '!D100</f>
        <v>6873863</v>
      </c>
      <c r="M100" s="39">
        <f>'ФАП(15-25) '!D100</f>
        <v>30665773</v>
      </c>
      <c r="N100" s="39">
        <f>'Объем средств по ПР'!D99</f>
        <v>456726</v>
      </c>
      <c r="O100" s="39">
        <f>' СМП (11-25)'!D100</f>
        <v>0</v>
      </c>
      <c r="P100" s="39">
        <f>'Гемодиализ по видам МП(13-25) '!D100</f>
        <v>0</v>
      </c>
      <c r="Q100" s="39">
        <f>'Мед.реаб.(АПУ,ДС,КС) (13-25)'!D100</f>
        <v>1449039.7000000002</v>
      </c>
      <c r="R100" s="39">
        <f t="shared" si="6"/>
        <v>209537620.69999999</v>
      </c>
    </row>
    <row r="101" spans="1:18" s="1" customFormat="1" x14ac:dyDescent="0.2">
      <c r="A101" s="20">
        <v>87</v>
      </c>
      <c r="B101" s="21" t="s">
        <v>150</v>
      </c>
      <c r="C101" s="10" t="s">
        <v>26</v>
      </c>
      <c r="D101" s="39">
        <f>КС!D101</f>
        <v>136581718</v>
      </c>
      <c r="E101" s="39">
        <f>'ДС(15-25)'!D101</f>
        <v>33730104</v>
      </c>
      <c r="F101" s="39">
        <f t="shared" si="5"/>
        <v>345161830.63</v>
      </c>
      <c r="G101" s="39">
        <f>' Профилактика Пр.15-25'!D103</f>
        <v>143479655</v>
      </c>
      <c r="H101" s="39">
        <f>'Диспан.набл.(КП) '!D102</f>
        <v>37403357</v>
      </c>
      <c r="I101" s="39">
        <f>'Центры здоровья Пр.11-25'!D101</f>
        <v>0</v>
      </c>
      <c r="J101" s="39">
        <f>'АПУ неотл.пом.(15-25)'!D101</f>
        <v>28581710</v>
      </c>
      <c r="K101" s="39">
        <f>'АПУ обращения 13-25 '!D101</f>
        <v>83902289.629999995</v>
      </c>
      <c r="L101" s="39">
        <f>'ОДИ ПГГ(15-25) '!D101</f>
        <v>24414360</v>
      </c>
      <c r="M101" s="39">
        <f>'ФАП(15-25) '!D101</f>
        <v>26636075</v>
      </c>
      <c r="N101" s="39">
        <f>'Объем средств по ПР'!D100</f>
        <v>744384</v>
      </c>
      <c r="O101" s="39">
        <f>' СМП (11-25)'!D101</f>
        <v>0</v>
      </c>
      <c r="P101" s="39">
        <f>'Гемодиализ по видам МП(13-25) '!D101</f>
        <v>0</v>
      </c>
      <c r="Q101" s="39">
        <f>'Мед.реаб.(АПУ,ДС,КС) (13-25)'!D101</f>
        <v>0</v>
      </c>
      <c r="R101" s="39">
        <f t="shared" si="6"/>
        <v>515473652.63</v>
      </c>
    </row>
    <row r="102" spans="1:18" s="1" customFormat="1" x14ac:dyDescent="0.2">
      <c r="A102" s="20">
        <v>88</v>
      </c>
      <c r="B102" s="13" t="s">
        <v>151</v>
      </c>
      <c r="C102" s="10" t="s">
        <v>43</v>
      </c>
      <c r="D102" s="39">
        <f>КС!D102</f>
        <v>65762533</v>
      </c>
      <c r="E102" s="39">
        <f>'ДС(15-25)'!D102</f>
        <v>14717944</v>
      </c>
      <c r="F102" s="39">
        <f t="shared" si="5"/>
        <v>170700557</v>
      </c>
      <c r="G102" s="39">
        <f>' Профилактика Пр.15-25'!D104</f>
        <v>60148491</v>
      </c>
      <c r="H102" s="39">
        <f>'Диспан.набл.(КП) '!D103</f>
        <v>15885596</v>
      </c>
      <c r="I102" s="39">
        <f>'Центры здоровья Пр.11-25'!D102</f>
        <v>0</v>
      </c>
      <c r="J102" s="39">
        <f>'АПУ неотл.пом.(15-25)'!D102</f>
        <v>9093294</v>
      </c>
      <c r="K102" s="39">
        <f>'АПУ обращения 13-25 '!D102</f>
        <v>36508696</v>
      </c>
      <c r="L102" s="39">
        <f>'ОДИ ПГГ(15-25) '!D102</f>
        <v>10276763</v>
      </c>
      <c r="M102" s="39">
        <f>'ФАП(15-25) '!D102</f>
        <v>38216656</v>
      </c>
      <c r="N102" s="39">
        <f>'Объем средств по ПР'!D101</f>
        <v>571061</v>
      </c>
      <c r="O102" s="39">
        <f>' СМП (11-25)'!D102</f>
        <v>0</v>
      </c>
      <c r="P102" s="39">
        <f>'Гемодиализ по видам МП(13-25) '!D102</f>
        <v>0</v>
      </c>
      <c r="Q102" s="39">
        <f>'Мед.реаб.(АПУ,ДС,КС) (13-25)'!D102</f>
        <v>0</v>
      </c>
      <c r="R102" s="39">
        <f t="shared" si="6"/>
        <v>251181034</v>
      </c>
    </row>
    <row r="103" spans="1:18" s="1" customFormat="1" x14ac:dyDescent="0.2">
      <c r="A103" s="20">
        <v>89</v>
      </c>
      <c r="B103" s="12" t="s">
        <v>153</v>
      </c>
      <c r="C103" s="10" t="s">
        <v>28</v>
      </c>
      <c r="D103" s="39">
        <f>КС!D103</f>
        <v>87478497</v>
      </c>
      <c r="E103" s="39">
        <f>'ДС(15-25)'!D103</f>
        <v>40605644</v>
      </c>
      <c r="F103" s="39">
        <f t="shared" si="5"/>
        <v>440741708</v>
      </c>
      <c r="G103" s="39">
        <f>' Профилактика Пр.15-25'!D105</f>
        <v>184211777</v>
      </c>
      <c r="H103" s="39">
        <f>'Диспан.набл.(КП) '!D104</f>
        <v>36481854</v>
      </c>
      <c r="I103" s="39">
        <f>'Центры здоровья Пр.11-25'!D103</f>
        <v>0</v>
      </c>
      <c r="J103" s="39">
        <f>'АПУ неотл.пом.(15-25)'!D103</f>
        <v>34510741</v>
      </c>
      <c r="K103" s="39">
        <f>'АПУ обращения 13-25 '!D103</f>
        <v>118099990</v>
      </c>
      <c r="L103" s="39">
        <f>'ОДИ ПГГ(15-25) '!D103</f>
        <v>16510288</v>
      </c>
      <c r="M103" s="39">
        <f>'ФАП(15-25) '!D103</f>
        <v>49925442</v>
      </c>
      <c r="N103" s="39">
        <f>'Объем средств по ПР'!D102</f>
        <v>1001616</v>
      </c>
      <c r="O103" s="39">
        <f>' СМП (11-25)'!D103</f>
        <v>0</v>
      </c>
      <c r="P103" s="39">
        <f>'Гемодиализ по видам МП(13-25) '!D103</f>
        <v>0</v>
      </c>
      <c r="Q103" s="39">
        <f>'Мед.реаб.(АПУ,ДС,КС) (13-25)'!D103</f>
        <v>0</v>
      </c>
      <c r="R103" s="39">
        <f t="shared" si="6"/>
        <v>568825849</v>
      </c>
    </row>
    <row r="104" spans="1:18" s="1" customFormat="1" x14ac:dyDescent="0.2">
      <c r="A104" s="20">
        <v>90</v>
      </c>
      <c r="B104" s="12" t="s">
        <v>154</v>
      </c>
      <c r="C104" s="10" t="s">
        <v>29</v>
      </c>
      <c r="D104" s="39">
        <f>КС!D104</f>
        <v>132845631</v>
      </c>
      <c r="E104" s="39">
        <f>'ДС(15-25)'!D104</f>
        <v>33318493</v>
      </c>
      <c r="F104" s="39">
        <f t="shared" si="5"/>
        <v>355269942.85000002</v>
      </c>
      <c r="G104" s="39">
        <f>' Профилактика Пр.15-25'!D106</f>
        <v>133942657</v>
      </c>
      <c r="H104" s="39">
        <f>'Диспан.набл.(КП) '!D105</f>
        <v>33444562</v>
      </c>
      <c r="I104" s="39">
        <f>'Центры здоровья Пр.11-25'!D104</f>
        <v>0</v>
      </c>
      <c r="J104" s="39">
        <f>'АПУ неотл.пом.(15-25)'!D104</f>
        <v>22034731</v>
      </c>
      <c r="K104" s="39">
        <f>'АПУ обращения 13-25 '!D104</f>
        <v>81561571.849999994</v>
      </c>
      <c r="L104" s="39">
        <f>'ОДИ ПГГ(15-25) '!D104</f>
        <v>16793313</v>
      </c>
      <c r="M104" s="39">
        <f>'ФАП(15-25) '!D104</f>
        <v>66715424</v>
      </c>
      <c r="N104" s="39">
        <f>'Объем средств по ПР'!D103</f>
        <v>777684</v>
      </c>
      <c r="O104" s="39">
        <f>' СМП (11-25)'!D104</f>
        <v>0</v>
      </c>
      <c r="P104" s="39">
        <f>'Гемодиализ по видам МП(13-25) '!D104</f>
        <v>0</v>
      </c>
      <c r="Q104" s="39">
        <f>'Мед.реаб.(АПУ,ДС,КС) (13-25)'!D104</f>
        <v>0</v>
      </c>
      <c r="R104" s="39">
        <f t="shared" si="6"/>
        <v>521434066.85000002</v>
      </c>
    </row>
    <row r="105" spans="1:18" s="1" customFormat="1" ht="12" customHeight="1" x14ac:dyDescent="0.2">
      <c r="A105" s="20">
        <v>91</v>
      </c>
      <c r="B105" s="21" t="s">
        <v>155</v>
      </c>
      <c r="C105" s="10" t="s">
        <v>14</v>
      </c>
      <c r="D105" s="39">
        <f>КС!D105</f>
        <v>45171463</v>
      </c>
      <c r="E105" s="39">
        <f>'ДС(15-25)'!D105</f>
        <v>11093582</v>
      </c>
      <c r="F105" s="39">
        <f t="shared" si="5"/>
        <v>131022731.34999999</v>
      </c>
      <c r="G105" s="39">
        <f>' Профилактика Пр.15-25'!D107</f>
        <v>46431526</v>
      </c>
      <c r="H105" s="39">
        <f>'Диспан.набл.(КП) '!D106</f>
        <v>12207622</v>
      </c>
      <c r="I105" s="39">
        <f>'Центры здоровья Пр.11-25'!D105</f>
        <v>0</v>
      </c>
      <c r="J105" s="39">
        <f>'АПУ неотл.пом.(15-25)'!D105</f>
        <v>7956643</v>
      </c>
      <c r="K105" s="39">
        <f>'АПУ обращения 13-25 '!D105</f>
        <v>27582607.350000001</v>
      </c>
      <c r="L105" s="39">
        <f>'ОДИ ПГГ(15-25) '!D105</f>
        <v>7495871</v>
      </c>
      <c r="M105" s="39">
        <f>'ФАП(15-25) '!D105</f>
        <v>28962640</v>
      </c>
      <c r="N105" s="39">
        <f>'Объем средств по ПР'!D104</f>
        <v>385822</v>
      </c>
      <c r="O105" s="39">
        <f>' СМП (11-25)'!D105</f>
        <v>0</v>
      </c>
      <c r="P105" s="39">
        <f>'Гемодиализ по видам МП(13-25) '!D105</f>
        <v>0</v>
      </c>
      <c r="Q105" s="39">
        <f>'Мед.реаб.(АПУ,ДС,КС) (13-25)'!D105</f>
        <v>0</v>
      </c>
      <c r="R105" s="39">
        <f t="shared" si="6"/>
        <v>187287776.34999999</v>
      </c>
    </row>
    <row r="106" spans="1:18" s="19" customFormat="1" x14ac:dyDescent="0.2">
      <c r="A106" s="20">
        <v>92</v>
      </c>
      <c r="B106" s="12" t="s">
        <v>156</v>
      </c>
      <c r="C106" s="10" t="s">
        <v>30</v>
      </c>
      <c r="D106" s="39">
        <f>КС!D106</f>
        <v>66701576</v>
      </c>
      <c r="E106" s="39">
        <f>'ДС(15-25)'!D106</f>
        <v>16685569</v>
      </c>
      <c r="F106" s="39">
        <f t="shared" si="5"/>
        <v>211805034</v>
      </c>
      <c r="G106" s="39">
        <f>' Профилактика Пр.15-25'!D108</f>
        <v>70264936</v>
      </c>
      <c r="H106" s="39">
        <f>'Диспан.набл.(КП) '!D107</f>
        <v>22763324</v>
      </c>
      <c r="I106" s="39">
        <f>'Центры здоровья Пр.11-25'!D106</f>
        <v>0</v>
      </c>
      <c r="J106" s="39">
        <f>'АПУ неотл.пом.(15-25)'!D106</f>
        <v>12199243</v>
      </c>
      <c r="K106" s="39">
        <f>'АПУ обращения 13-25 '!D106</f>
        <v>46892559</v>
      </c>
      <c r="L106" s="39">
        <f>'ОДИ ПГГ(15-25) '!D106</f>
        <v>11089357</v>
      </c>
      <c r="M106" s="39">
        <f>'ФАП(15-25) '!D106</f>
        <v>48099922</v>
      </c>
      <c r="N106" s="39">
        <f>'Объем средств по ПР'!D105</f>
        <v>495693</v>
      </c>
      <c r="O106" s="39">
        <f>' СМП (11-25)'!D106</f>
        <v>0</v>
      </c>
      <c r="P106" s="39">
        <f>'Гемодиализ по видам МП(13-25) '!D106</f>
        <v>0</v>
      </c>
      <c r="Q106" s="39">
        <f>'Мед.реаб.(АПУ,ДС,КС) (13-25)'!D106</f>
        <v>0</v>
      </c>
      <c r="R106" s="39">
        <f t="shared" si="6"/>
        <v>295192179</v>
      </c>
    </row>
    <row r="107" spans="1:18" s="1" customFormat="1" x14ac:dyDescent="0.2">
      <c r="A107" s="20">
        <v>93</v>
      </c>
      <c r="B107" s="12" t="s">
        <v>157</v>
      </c>
      <c r="C107" s="10" t="s">
        <v>15</v>
      </c>
      <c r="D107" s="39">
        <f>КС!D107</f>
        <v>116261281</v>
      </c>
      <c r="E107" s="39">
        <f>'ДС(15-25)'!D107</f>
        <v>17019254</v>
      </c>
      <c r="F107" s="39">
        <f t="shared" si="5"/>
        <v>196100991.03999999</v>
      </c>
      <c r="G107" s="39">
        <f>' Профилактика Пр.15-25'!D109</f>
        <v>68544127</v>
      </c>
      <c r="H107" s="39">
        <f>'Диспан.набл.(КП) '!D108</f>
        <v>16703930</v>
      </c>
      <c r="I107" s="39">
        <f>'Центры здоровья Пр.11-25'!D107</f>
        <v>0</v>
      </c>
      <c r="J107" s="39">
        <f>'АПУ неотл.пом.(15-25)'!D107</f>
        <v>11773860</v>
      </c>
      <c r="K107" s="39">
        <f>'АПУ обращения 13-25 '!D107</f>
        <v>41597925.039999999</v>
      </c>
      <c r="L107" s="39">
        <f>'ОДИ ПГГ(15-25) '!D107</f>
        <v>11371399</v>
      </c>
      <c r="M107" s="39">
        <f>'ФАП(15-25) '!D107</f>
        <v>45628624</v>
      </c>
      <c r="N107" s="39">
        <f>'Объем средств по ПР'!D106</f>
        <v>481126</v>
      </c>
      <c r="O107" s="39">
        <f>' СМП (11-25)'!D107</f>
        <v>0</v>
      </c>
      <c r="P107" s="39">
        <f>'Гемодиализ по видам МП(13-25) '!D107</f>
        <v>0</v>
      </c>
      <c r="Q107" s="39">
        <f>'Мед.реаб.(АПУ,ДС,КС) (13-25)'!D107</f>
        <v>0</v>
      </c>
      <c r="R107" s="39">
        <f t="shared" ref="R107:R138" si="7">D107+E107+F107+O107+P107+Q107</f>
        <v>329381526.03999996</v>
      </c>
    </row>
    <row r="108" spans="1:18" s="1" customFormat="1" x14ac:dyDescent="0.2">
      <c r="A108" s="20">
        <v>94</v>
      </c>
      <c r="B108" s="13" t="s">
        <v>158</v>
      </c>
      <c r="C108" s="10" t="s">
        <v>13</v>
      </c>
      <c r="D108" s="39">
        <f>КС!D108</f>
        <v>300130722</v>
      </c>
      <c r="E108" s="39">
        <f>'ДС(15-25)'!D108</f>
        <v>22297619</v>
      </c>
      <c r="F108" s="39">
        <f t="shared" si="5"/>
        <v>225821198</v>
      </c>
      <c r="G108" s="39">
        <f>' Профилактика Пр.15-25'!D110</f>
        <v>91980522</v>
      </c>
      <c r="H108" s="39">
        <f>'Диспан.набл.(КП) '!D109</f>
        <v>16301051</v>
      </c>
      <c r="I108" s="39">
        <f>'Центры здоровья Пр.11-25'!D108</f>
        <v>7590086</v>
      </c>
      <c r="J108" s="39">
        <f>'АПУ неотл.пом.(15-25)'!D108</f>
        <v>11579062</v>
      </c>
      <c r="K108" s="39">
        <f>'АПУ обращения 13-25 '!D108</f>
        <v>51154224</v>
      </c>
      <c r="L108" s="39">
        <f>'ОДИ ПГГ(15-25) '!D108</f>
        <v>21721069</v>
      </c>
      <c r="M108" s="39">
        <f>'ФАП(15-25) '!D108</f>
        <v>24823174</v>
      </c>
      <c r="N108" s="39">
        <f>'Объем средств по ПР'!D107</f>
        <v>672010</v>
      </c>
      <c r="O108" s="39">
        <f>' СМП (11-25)'!D108</f>
        <v>130868161</v>
      </c>
      <c r="P108" s="39">
        <f>'Гемодиализ по видам МП(13-25) '!D108</f>
        <v>0</v>
      </c>
      <c r="Q108" s="39">
        <f>'Мед.реаб.(АПУ,ДС,КС) (13-25)'!D108</f>
        <v>35964277.5</v>
      </c>
      <c r="R108" s="39">
        <f t="shared" si="7"/>
        <v>715081977.5</v>
      </c>
    </row>
    <row r="109" spans="1:18" s="1" customFormat="1" x14ac:dyDescent="0.2">
      <c r="A109" s="20">
        <v>95</v>
      </c>
      <c r="B109" s="21" t="s">
        <v>159</v>
      </c>
      <c r="C109" s="10" t="s">
        <v>31</v>
      </c>
      <c r="D109" s="39">
        <f>КС!D109</f>
        <v>51633577</v>
      </c>
      <c r="E109" s="39">
        <f>'ДС(15-25)'!D109</f>
        <v>14218150</v>
      </c>
      <c r="F109" s="39">
        <f t="shared" si="5"/>
        <v>141333635.72</v>
      </c>
      <c r="G109" s="39">
        <f>' Профилактика Пр.15-25'!D111</f>
        <v>53158938</v>
      </c>
      <c r="H109" s="39">
        <f>'Диспан.набл.(КП) '!D110</f>
        <v>12285617</v>
      </c>
      <c r="I109" s="39">
        <f>'Центры здоровья Пр.11-25'!D109</f>
        <v>0</v>
      </c>
      <c r="J109" s="39">
        <f>'АПУ неотл.пом.(15-25)'!D109</f>
        <v>10604742</v>
      </c>
      <c r="K109" s="39">
        <f>'АПУ обращения 13-25 '!D109</f>
        <v>33802268.719999999</v>
      </c>
      <c r="L109" s="39">
        <f>'ОДИ ПГГ(15-25) '!D109</f>
        <v>6856150</v>
      </c>
      <c r="M109" s="39">
        <f>'ФАП(15-25) '!D109</f>
        <v>24108634</v>
      </c>
      <c r="N109" s="39">
        <f>'Объем средств по ПР'!D108</f>
        <v>517286</v>
      </c>
      <c r="O109" s="39">
        <f>' СМП (11-25)'!D109</f>
        <v>0</v>
      </c>
      <c r="P109" s="39">
        <f>'Гемодиализ по видам МП(13-25) '!D109</f>
        <v>0</v>
      </c>
      <c r="Q109" s="39">
        <f>'Мед.реаб.(АПУ,ДС,КС) (13-25)'!D109</f>
        <v>0</v>
      </c>
      <c r="R109" s="39">
        <f t="shared" si="7"/>
        <v>207185362.72</v>
      </c>
    </row>
    <row r="110" spans="1:18" s="1" customFormat="1" x14ac:dyDescent="0.2">
      <c r="A110" s="20">
        <v>96</v>
      </c>
      <c r="B110" s="12" t="s">
        <v>161</v>
      </c>
      <c r="C110" s="10" t="s">
        <v>33</v>
      </c>
      <c r="D110" s="39">
        <f>КС!D110</f>
        <v>117810071</v>
      </c>
      <c r="E110" s="39">
        <f>'ДС(15-25)'!D110</f>
        <v>34695314</v>
      </c>
      <c r="F110" s="39">
        <f t="shared" si="5"/>
        <v>359362088.60000002</v>
      </c>
      <c r="G110" s="39">
        <f>' Профилактика Пр.15-25'!D112</f>
        <v>134464182</v>
      </c>
      <c r="H110" s="39">
        <f>'Диспан.набл.(КП) '!D111</f>
        <v>36180251</v>
      </c>
      <c r="I110" s="39">
        <f>'Центры здоровья Пр.11-25'!D110</f>
        <v>0</v>
      </c>
      <c r="J110" s="39">
        <f>'АПУ неотл.пом.(15-25)'!D110</f>
        <v>23304941</v>
      </c>
      <c r="K110" s="39">
        <f>'АПУ обращения 13-25 '!D110</f>
        <v>83487996.599999994</v>
      </c>
      <c r="L110" s="39">
        <f>'ОДИ ПГГ(15-25) '!D110</f>
        <v>25498310</v>
      </c>
      <c r="M110" s="39">
        <f>'ФАП(15-25) '!D110</f>
        <v>55622508</v>
      </c>
      <c r="N110" s="39">
        <f>'Объем средств по ПР'!D109</f>
        <v>803900</v>
      </c>
      <c r="O110" s="39">
        <f>' СМП (11-25)'!D110</f>
        <v>0</v>
      </c>
      <c r="P110" s="39">
        <f>'Гемодиализ по видам МП(13-25) '!D110</f>
        <v>0</v>
      </c>
      <c r="Q110" s="39">
        <f>'Мед.реаб.(АПУ,ДС,КС) (13-25)'!D110</f>
        <v>0</v>
      </c>
      <c r="R110" s="39">
        <f t="shared" si="7"/>
        <v>511867473.60000002</v>
      </c>
    </row>
    <row r="111" spans="1:18" s="1" customFormat="1" ht="13.5" customHeight="1" x14ac:dyDescent="0.2">
      <c r="A111" s="20">
        <v>97</v>
      </c>
      <c r="B111" s="12" t="s">
        <v>163</v>
      </c>
      <c r="C111" s="10" t="s">
        <v>164</v>
      </c>
      <c r="D111" s="39">
        <f>КС!D111</f>
        <v>0</v>
      </c>
      <c r="E111" s="39">
        <f>'ДС(15-25)'!D111</f>
        <v>4917902</v>
      </c>
      <c r="F111" s="39">
        <f t="shared" si="5"/>
        <v>1701621</v>
      </c>
      <c r="G111" s="39">
        <f>' Профилактика Пр.15-25'!D113</f>
        <v>1701621</v>
      </c>
      <c r="H111" s="39">
        <f>'Диспан.набл.(КП) '!D112</f>
        <v>0</v>
      </c>
      <c r="I111" s="39">
        <f>'Центры здоровья Пр.11-25'!D111</f>
        <v>0</v>
      </c>
      <c r="J111" s="39">
        <f>'АПУ неотл.пом.(15-25)'!D111</f>
        <v>0</v>
      </c>
      <c r="K111" s="39">
        <f>'АПУ обращения 13-25 '!D111</f>
        <v>0</v>
      </c>
      <c r="L111" s="39">
        <f>'ОДИ ПГГ(15-25) '!D111</f>
        <v>0</v>
      </c>
      <c r="M111" s="39">
        <f>'ФАП(15-25) '!D111</f>
        <v>0</v>
      </c>
      <c r="N111" s="39">
        <f>'Объем средств по ПР'!D110</f>
        <v>0</v>
      </c>
      <c r="O111" s="39">
        <f>' СМП (11-25)'!D111</f>
        <v>0</v>
      </c>
      <c r="P111" s="39">
        <f>'Гемодиализ по видам МП(13-25) '!D111</f>
        <v>243859875</v>
      </c>
      <c r="Q111" s="39">
        <f>'Мед.реаб.(АПУ,ДС,КС) (13-25)'!D111</f>
        <v>0</v>
      </c>
      <c r="R111" s="39">
        <f t="shared" si="7"/>
        <v>250479398</v>
      </c>
    </row>
    <row r="112" spans="1:18" s="1" customFormat="1" x14ac:dyDescent="0.2">
      <c r="A112" s="20">
        <v>98</v>
      </c>
      <c r="B112" s="12" t="s">
        <v>165</v>
      </c>
      <c r="C112" s="10" t="s">
        <v>166</v>
      </c>
      <c r="D112" s="39">
        <f>КС!D112</f>
        <v>0</v>
      </c>
      <c r="E112" s="39">
        <f>'ДС(15-25)'!D112</f>
        <v>133258737</v>
      </c>
      <c r="F112" s="39">
        <f t="shared" si="5"/>
        <v>0</v>
      </c>
      <c r="G112" s="39">
        <f>' Профилактика Пр.15-25'!D114</f>
        <v>0</v>
      </c>
      <c r="H112" s="39">
        <f>'Диспан.набл.(КП) '!D113</f>
        <v>0</v>
      </c>
      <c r="I112" s="39">
        <f>'Центры здоровья Пр.11-25'!D112</f>
        <v>0</v>
      </c>
      <c r="J112" s="39">
        <f>'АПУ неотл.пом.(15-25)'!D112</f>
        <v>0</v>
      </c>
      <c r="K112" s="39">
        <f>'АПУ обращения 13-25 '!D112</f>
        <v>0</v>
      </c>
      <c r="L112" s="39">
        <f>'ОДИ ПГГ(15-25) '!D112</f>
        <v>0</v>
      </c>
      <c r="M112" s="39">
        <f>'ФАП(15-25) '!D112</f>
        <v>0</v>
      </c>
      <c r="N112" s="39">
        <f>'Объем средств по ПР'!D111</f>
        <v>0</v>
      </c>
      <c r="O112" s="39">
        <f>' СМП (11-25)'!D112</f>
        <v>0</v>
      </c>
      <c r="P112" s="39">
        <f>'Гемодиализ по видам МП(13-25) '!D112</f>
        <v>0</v>
      </c>
      <c r="Q112" s="39">
        <f>'Мед.реаб.(АПУ,ДС,КС) (13-25)'!D112</f>
        <v>0</v>
      </c>
      <c r="R112" s="39">
        <f t="shared" si="7"/>
        <v>133258737</v>
      </c>
    </row>
    <row r="113" spans="1:18" s="1" customFormat="1" x14ac:dyDescent="0.2">
      <c r="A113" s="20">
        <v>99</v>
      </c>
      <c r="B113" s="21" t="s">
        <v>167</v>
      </c>
      <c r="C113" s="10" t="s">
        <v>168</v>
      </c>
      <c r="D113" s="39">
        <f>КС!D113</f>
        <v>0</v>
      </c>
      <c r="E113" s="39">
        <f>'ДС(15-25)'!D113</f>
        <v>287410</v>
      </c>
      <c r="F113" s="39">
        <f t="shared" si="5"/>
        <v>35480</v>
      </c>
      <c r="G113" s="39">
        <f>' Профилактика Пр.15-25'!D115</f>
        <v>0</v>
      </c>
      <c r="H113" s="39">
        <f>'Диспан.набл.(КП) '!D114</f>
        <v>0</v>
      </c>
      <c r="I113" s="39">
        <f>'Центры здоровья Пр.11-25'!D113</f>
        <v>0</v>
      </c>
      <c r="J113" s="39">
        <f>'АПУ неотл.пом.(15-25)'!D113</f>
        <v>0</v>
      </c>
      <c r="K113" s="39">
        <f>'АПУ обращения 13-25 '!D113</f>
        <v>35480</v>
      </c>
      <c r="L113" s="39">
        <f>'ОДИ ПГГ(15-25) '!D113</f>
        <v>0</v>
      </c>
      <c r="M113" s="39">
        <f>'ФАП(15-25) '!D113</f>
        <v>0</v>
      </c>
      <c r="N113" s="39">
        <f>'Объем средств по ПР'!D112</f>
        <v>0</v>
      </c>
      <c r="O113" s="39">
        <f>' СМП (11-25)'!D113</f>
        <v>0</v>
      </c>
      <c r="P113" s="39">
        <f>'Гемодиализ по видам МП(13-25) '!D113</f>
        <v>0</v>
      </c>
      <c r="Q113" s="39">
        <f>'Мед.реаб.(АПУ,ДС,КС) (13-25)'!D113</f>
        <v>0</v>
      </c>
      <c r="R113" s="39">
        <f t="shared" si="7"/>
        <v>322890</v>
      </c>
    </row>
    <row r="114" spans="1:18" s="1" customFormat="1" ht="12.75" customHeight="1" x14ac:dyDescent="0.2">
      <c r="A114" s="20">
        <v>100</v>
      </c>
      <c r="B114" s="21" t="s">
        <v>169</v>
      </c>
      <c r="C114" s="10" t="s">
        <v>170</v>
      </c>
      <c r="D114" s="39">
        <f>КС!D114</f>
        <v>0</v>
      </c>
      <c r="E114" s="39">
        <f>'ДС(15-25)'!D114</f>
        <v>186040</v>
      </c>
      <c r="F114" s="39">
        <f t="shared" si="5"/>
        <v>0</v>
      </c>
      <c r="G114" s="39">
        <f>' Профилактика Пр.15-25'!D116</f>
        <v>0</v>
      </c>
      <c r="H114" s="39">
        <f>'Диспан.набл.(КП) '!D115</f>
        <v>0</v>
      </c>
      <c r="I114" s="39">
        <f>'Центры здоровья Пр.11-25'!D114</f>
        <v>0</v>
      </c>
      <c r="J114" s="39">
        <f>'АПУ неотл.пом.(15-25)'!D114</f>
        <v>0</v>
      </c>
      <c r="K114" s="39">
        <f>'АПУ обращения 13-25 '!D114</f>
        <v>0</v>
      </c>
      <c r="L114" s="39">
        <f>'ОДИ ПГГ(15-25) '!D114</f>
        <v>0</v>
      </c>
      <c r="M114" s="39">
        <f>'ФАП(15-25) '!D114</f>
        <v>0</v>
      </c>
      <c r="N114" s="39">
        <f>'Объем средств по ПР'!D113</f>
        <v>0</v>
      </c>
      <c r="O114" s="39">
        <f>' СМП (11-25)'!D114</f>
        <v>0</v>
      </c>
      <c r="P114" s="39">
        <f>'Гемодиализ по видам МП(13-25) '!D114</f>
        <v>0</v>
      </c>
      <c r="Q114" s="39">
        <f>'Мед.реаб.(АПУ,ДС,КС) (13-25)'!D114</f>
        <v>0</v>
      </c>
      <c r="R114" s="39">
        <f t="shared" si="7"/>
        <v>186040</v>
      </c>
    </row>
    <row r="115" spans="1:18" s="1" customFormat="1" ht="24" x14ac:dyDescent="0.2">
      <c r="A115" s="20">
        <v>101</v>
      </c>
      <c r="B115" s="21" t="s">
        <v>171</v>
      </c>
      <c r="C115" s="10" t="s">
        <v>172</v>
      </c>
      <c r="D115" s="39">
        <f>КС!D115</f>
        <v>0</v>
      </c>
      <c r="E115" s="39">
        <f>'ДС(15-25)'!D115</f>
        <v>381664</v>
      </c>
      <c r="F115" s="39">
        <f t="shared" si="5"/>
        <v>0</v>
      </c>
      <c r="G115" s="39">
        <f>' Профилактика Пр.15-25'!D117</f>
        <v>0</v>
      </c>
      <c r="H115" s="39">
        <f>'Диспан.набл.(КП) '!D116</f>
        <v>0</v>
      </c>
      <c r="I115" s="39">
        <f>'Центры здоровья Пр.11-25'!D115</f>
        <v>0</v>
      </c>
      <c r="J115" s="39">
        <f>'АПУ неотл.пом.(15-25)'!D115</f>
        <v>0</v>
      </c>
      <c r="K115" s="39">
        <f>'АПУ обращения 13-25 '!D115</f>
        <v>0</v>
      </c>
      <c r="L115" s="39">
        <f>'ОДИ ПГГ(15-25) '!D115</f>
        <v>0</v>
      </c>
      <c r="M115" s="39">
        <f>'ФАП(15-25) '!D115</f>
        <v>0</v>
      </c>
      <c r="N115" s="39">
        <f>'Объем средств по ПР'!D114</f>
        <v>0</v>
      </c>
      <c r="O115" s="39">
        <f>' СМП (11-25)'!D115</f>
        <v>0</v>
      </c>
      <c r="P115" s="39">
        <f>'Гемодиализ по видам МП(13-25) '!D115</f>
        <v>0</v>
      </c>
      <c r="Q115" s="39">
        <f>'Мед.реаб.(АПУ,ДС,КС) (13-25)'!D115</f>
        <v>0</v>
      </c>
      <c r="R115" s="39">
        <f t="shared" si="7"/>
        <v>381664</v>
      </c>
    </row>
    <row r="116" spans="1:18" s="1" customFormat="1" x14ac:dyDescent="0.2">
      <c r="A116" s="20">
        <v>102</v>
      </c>
      <c r="B116" s="21" t="s">
        <v>173</v>
      </c>
      <c r="C116" s="10" t="s">
        <v>174</v>
      </c>
      <c r="D116" s="39">
        <f>КС!D116</f>
        <v>0</v>
      </c>
      <c r="E116" s="39">
        <f>'ДС(15-25)'!D116</f>
        <v>0</v>
      </c>
      <c r="F116" s="39">
        <f t="shared" si="5"/>
        <v>5512837</v>
      </c>
      <c r="G116" s="39">
        <f>' Профилактика Пр.15-25'!D118</f>
        <v>0</v>
      </c>
      <c r="H116" s="39">
        <f>'Диспан.набл.(КП) '!D117</f>
        <v>0</v>
      </c>
      <c r="I116" s="39">
        <f>'Центры здоровья Пр.11-25'!D116</f>
        <v>0</v>
      </c>
      <c r="J116" s="39">
        <f>'АПУ неотл.пом.(15-25)'!D116</f>
        <v>0</v>
      </c>
      <c r="K116" s="39">
        <f>'АПУ обращения 13-25 '!D116</f>
        <v>0</v>
      </c>
      <c r="L116" s="39">
        <f>'ОДИ ПГГ(15-25) '!D116</f>
        <v>5512837</v>
      </c>
      <c r="M116" s="39">
        <f>'ФАП(15-25) '!D116</f>
        <v>0</v>
      </c>
      <c r="N116" s="39">
        <f>'Объем средств по ПР'!D115</f>
        <v>0</v>
      </c>
      <c r="O116" s="39">
        <f>' СМП (11-25)'!D116</f>
        <v>0</v>
      </c>
      <c r="P116" s="39">
        <f>'Гемодиализ по видам МП(13-25) '!D116</f>
        <v>0</v>
      </c>
      <c r="Q116" s="39">
        <f>'Мед.реаб.(АПУ,ДС,КС) (13-25)'!D116</f>
        <v>0</v>
      </c>
      <c r="R116" s="39">
        <f t="shared" si="7"/>
        <v>5512837</v>
      </c>
    </row>
    <row r="117" spans="1:18" s="1" customFormat="1" x14ac:dyDescent="0.2">
      <c r="A117" s="20">
        <v>103</v>
      </c>
      <c r="B117" s="21" t="s">
        <v>175</v>
      </c>
      <c r="C117" s="10" t="s">
        <v>176</v>
      </c>
      <c r="D117" s="39">
        <f>КС!D117</f>
        <v>0</v>
      </c>
      <c r="E117" s="39">
        <f>'ДС(15-25)'!D117</f>
        <v>38927003</v>
      </c>
      <c r="F117" s="39">
        <f t="shared" si="5"/>
        <v>6861122</v>
      </c>
      <c r="G117" s="39">
        <f>' Профилактика Пр.15-25'!D119</f>
        <v>6861122</v>
      </c>
      <c r="H117" s="39">
        <f>'Диспан.набл.(КП) '!D118</f>
        <v>0</v>
      </c>
      <c r="I117" s="39">
        <f>'Центры здоровья Пр.11-25'!D117</f>
        <v>0</v>
      </c>
      <c r="J117" s="39">
        <f>'АПУ неотл.пом.(15-25)'!D117</f>
        <v>0</v>
      </c>
      <c r="K117" s="39">
        <f>'АПУ обращения 13-25 '!D117</f>
        <v>0</v>
      </c>
      <c r="L117" s="39">
        <f>'ОДИ ПГГ(15-25) '!D117</f>
        <v>0</v>
      </c>
      <c r="M117" s="39">
        <f>'ФАП(15-25) '!D117</f>
        <v>0</v>
      </c>
      <c r="N117" s="39">
        <f>'Объем средств по ПР'!D116</f>
        <v>0</v>
      </c>
      <c r="O117" s="39">
        <f>' СМП (11-25)'!D117</f>
        <v>0</v>
      </c>
      <c r="P117" s="39">
        <f>'Гемодиализ по видам МП(13-25) '!D117</f>
        <v>1010246362</v>
      </c>
      <c r="Q117" s="39">
        <f>'Мед.реаб.(АПУ,ДС,КС) (13-25)'!D117</f>
        <v>0</v>
      </c>
      <c r="R117" s="39">
        <f t="shared" si="7"/>
        <v>1056034487</v>
      </c>
    </row>
    <row r="118" spans="1:18" s="1" customFormat="1" x14ac:dyDescent="0.2">
      <c r="A118" s="20">
        <v>104</v>
      </c>
      <c r="B118" s="17" t="s">
        <v>177</v>
      </c>
      <c r="C118" s="15" t="s">
        <v>178</v>
      </c>
      <c r="D118" s="39">
        <f>КС!D118</f>
        <v>0</v>
      </c>
      <c r="E118" s="39">
        <f>'ДС(15-25)'!D118</f>
        <v>0</v>
      </c>
      <c r="F118" s="39">
        <f t="shared" si="5"/>
        <v>85018348</v>
      </c>
      <c r="G118" s="39">
        <f>' Профилактика Пр.15-25'!D120</f>
        <v>0</v>
      </c>
      <c r="H118" s="39">
        <f>'Диспан.набл.(КП) '!D119</f>
        <v>0</v>
      </c>
      <c r="I118" s="39">
        <f>'Центры здоровья Пр.11-25'!D118</f>
        <v>0</v>
      </c>
      <c r="J118" s="39">
        <f>'АПУ неотл.пом.(15-25)'!D118</f>
        <v>0</v>
      </c>
      <c r="K118" s="39">
        <f>'АПУ обращения 13-25 '!D118</f>
        <v>0</v>
      </c>
      <c r="L118" s="39">
        <f>'ОДИ ПГГ(15-25) '!D118</f>
        <v>85018348</v>
      </c>
      <c r="M118" s="39">
        <f>'ФАП(15-25) '!D118</f>
        <v>0</v>
      </c>
      <c r="N118" s="39">
        <f>'Объем средств по ПР'!D117</f>
        <v>0</v>
      </c>
      <c r="O118" s="39">
        <f>' СМП (11-25)'!D118</f>
        <v>0</v>
      </c>
      <c r="P118" s="39">
        <f>'Гемодиализ по видам МП(13-25) '!D118</f>
        <v>0</v>
      </c>
      <c r="Q118" s="39">
        <f>'Мед.реаб.(АПУ,ДС,КС) (13-25)'!D118</f>
        <v>0</v>
      </c>
      <c r="R118" s="39">
        <f t="shared" si="7"/>
        <v>85018348</v>
      </c>
    </row>
    <row r="119" spans="1:18" s="1" customFormat="1" x14ac:dyDescent="0.2">
      <c r="A119" s="20">
        <v>105</v>
      </c>
      <c r="B119" s="13" t="s">
        <v>179</v>
      </c>
      <c r="C119" s="10" t="s">
        <v>180</v>
      </c>
      <c r="D119" s="39">
        <f>КС!D119</f>
        <v>245107578</v>
      </c>
      <c r="E119" s="39">
        <f>'ДС(15-25)'!D119</f>
        <v>47634164</v>
      </c>
      <c r="F119" s="39">
        <f t="shared" si="5"/>
        <v>12095315</v>
      </c>
      <c r="G119" s="39">
        <f>' Профилактика Пр.15-25'!D121</f>
        <v>0</v>
      </c>
      <c r="H119" s="39">
        <f>'Диспан.набл.(КП) '!D120</f>
        <v>0</v>
      </c>
      <c r="I119" s="39">
        <f>'Центры здоровья Пр.11-25'!D119</f>
        <v>0</v>
      </c>
      <c r="J119" s="39">
        <f>'АПУ неотл.пом.(15-25)'!D119</f>
        <v>0</v>
      </c>
      <c r="K119" s="39">
        <f>'АПУ обращения 13-25 '!D119</f>
        <v>0</v>
      </c>
      <c r="L119" s="39">
        <f>'ОДИ ПГГ(15-25) '!D119</f>
        <v>12095315</v>
      </c>
      <c r="M119" s="39">
        <f>'ФАП(15-25) '!D119</f>
        <v>0</v>
      </c>
      <c r="N119" s="39">
        <f>'Объем средств по ПР'!D118</f>
        <v>0</v>
      </c>
      <c r="O119" s="39">
        <f>' СМП (11-25)'!D119</f>
        <v>0</v>
      </c>
      <c r="P119" s="39">
        <f>'Гемодиализ по видам МП(13-25) '!D119</f>
        <v>0</v>
      </c>
      <c r="Q119" s="39">
        <f>'Мед.реаб.(АПУ,ДС,КС) (13-25)'!D119</f>
        <v>0</v>
      </c>
      <c r="R119" s="39">
        <f t="shared" si="7"/>
        <v>304837057</v>
      </c>
    </row>
    <row r="120" spans="1:18" s="1" customFormat="1" ht="11.25" customHeight="1" x14ac:dyDescent="0.2">
      <c r="A120" s="20">
        <v>106</v>
      </c>
      <c r="B120" s="21" t="s">
        <v>181</v>
      </c>
      <c r="C120" s="10" t="s">
        <v>182</v>
      </c>
      <c r="D120" s="39">
        <f>КС!D120</f>
        <v>0</v>
      </c>
      <c r="E120" s="39">
        <f>'ДС(15-25)'!D120</f>
        <v>0</v>
      </c>
      <c r="F120" s="39">
        <f t="shared" si="5"/>
        <v>33791</v>
      </c>
      <c r="G120" s="39">
        <f>' Профилактика Пр.15-25'!D122</f>
        <v>0</v>
      </c>
      <c r="H120" s="39">
        <f>'Диспан.набл.(КП) '!D121</f>
        <v>0</v>
      </c>
      <c r="I120" s="39">
        <f>'Центры здоровья Пр.11-25'!D120</f>
        <v>0</v>
      </c>
      <c r="J120" s="39">
        <f>'АПУ неотл.пом.(15-25)'!D120</f>
        <v>0</v>
      </c>
      <c r="K120" s="39">
        <f>'АПУ обращения 13-25 '!D120</f>
        <v>33791</v>
      </c>
      <c r="L120" s="39">
        <f>'ОДИ ПГГ(15-25) '!D120</f>
        <v>0</v>
      </c>
      <c r="M120" s="39">
        <f>'ФАП(15-25) '!D120</f>
        <v>0</v>
      </c>
      <c r="N120" s="39">
        <f>'Объем средств по ПР'!D119</f>
        <v>0</v>
      </c>
      <c r="O120" s="39">
        <f>' СМП (11-25)'!D120</f>
        <v>0</v>
      </c>
      <c r="P120" s="39">
        <f>'Гемодиализ по видам МП(13-25) '!D120</f>
        <v>0</v>
      </c>
      <c r="Q120" s="39">
        <f>'Мед.реаб.(АПУ,ДС,КС) (13-25)'!D120</f>
        <v>0</v>
      </c>
      <c r="R120" s="39">
        <f t="shared" si="7"/>
        <v>33791</v>
      </c>
    </row>
    <row r="121" spans="1:18" s="1" customFormat="1" x14ac:dyDescent="0.2">
      <c r="A121" s="20">
        <v>107</v>
      </c>
      <c r="B121" s="12" t="s">
        <v>183</v>
      </c>
      <c r="C121" s="18" t="s">
        <v>184</v>
      </c>
      <c r="D121" s="39">
        <f>КС!D121</f>
        <v>0</v>
      </c>
      <c r="E121" s="39">
        <f>'ДС(15-25)'!D121</f>
        <v>15151903</v>
      </c>
      <c r="F121" s="39">
        <f t="shared" si="5"/>
        <v>0</v>
      </c>
      <c r="G121" s="39">
        <f>' Профилактика Пр.15-25'!D123</f>
        <v>0</v>
      </c>
      <c r="H121" s="39">
        <f>'Диспан.набл.(КП) '!D122</f>
        <v>0</v>
      </c>
      <c r="I121" s="39">
        <f>'Центры здоровья Пр.11-25'!D121</f>
        <v>0</v>
      </c>
      <c r="J121" s="39">
        <f>'АПУ неотл.пом.(15-25)'!D121</f>
        <v>0</v>
      </c>
      <c r="K121" s="39">
        <f>'АПУ обращения 13-25 '!D121</f>
        <v>0</v>
      </c>
      <c r="L121" s="39">
        <f>'ОДИ ПГГ(15-25) '!D121</f>
        <v>0</v>
      </c>
      <c r="M121" s="39">
        <f>'ФАП(15-25) '!D121</f>
        <v>0</v>
      </c>
      <c r="N121" s="39">
        <f>'Объем средств по ПР'!D120</f>
        <v>0</v>
      </c>
      <c r="O121" s="39">
        <f>' СМП (11-25)'!D121</f>
        <v>0</v>
      </c>
      <c r="P121" s="39">
        <f>'Гемодиализ по видам МП(13-25) '!D121</f>
        <v>0</v>
      </c>
      <c r="Q121" s="39">
        <f>'Мед.реаб.(АПУ,ДС,КС) (13-25)'!D121</f>
        <v>0</v>
      </c>
      <c r="R121" s="39">
        <f t="shared" si="7"/>
        <v>15151903</v>
      </c>
    </row>
    <row r="122" spans="1:18" s="1" customFormat="1" x14ac:dyDescent="0.2">
      <c r="A122" s="20">
        <v>108</v>
      </c>
      <c r="B122" s="21" t="s">
        <v>185</v>
      </c>
      <c r="C122" s="10" t="s">
        <v>265</v>
      </c>
      <c r="D122" s="39">
        <f>КС!D122</f>
        <v>21881755</v>
      </c>
      <c r="E122" s="39">
        <f>'ДС(15-25)'!D122</f>
        <v>185796</v>
      </c>
      <c r="F122" s="39">
        <f t="shared" si="5"/>
        <v>7106615</v>
      </c>
      <c r="G122" s="39">
        <f>' Профилактика Пр.15-25'!D124</f>
        <v>0</v>
      </c>
      <c r="H122" s="39">
        <f>'Диспан.набл.(КП) '!D123</f>
        <v>0</v>
      </c>
      <c r="I122" s="39">
        <f>'Центры здоровья Пр.11-25'!D122</f>
        <v>0</v>
      </c>
      <c r="J122" s="39">
        <f>'АПУ неотл.пом.(15-25)'!D122</f>
        <v>0</v>
      </c>
      <c r="K122" s="39">
        <f>'АПУ обращения 13-25 '!D122</f>
        <v>0</v>
      </c>
      <c r="L122" s="39">
        <f>'ОДИ ПГГ(15-25) '!D122</f>
        <v>7106615</v>
      </c>
      <c r="M122" s="39">
        <f>'ФАП(15-25) '!D122</f>
        <v>0</v>
      </c>
      <c r="N122" s="39">
        <f>'Объем средств по ПР'!D121</f>
        <v>0</v>
      </c>
      <c r="O122" s="39">
        <f>' СМП (11-25)'!D122</f>
        <v>0</v>
      </c>
      <c r="P122" s="39">
        <f>'Гемодиализ по видам МП(13-25) '!D122</f>
        <v>0</v>
      </c>
      <c r="Q122" s="39">
        <f>'Мед.реаб.(АПУ,ДС,КС) (13-25)'!D122</f>
        <v>0</v>
      </c>
      <c r="R122" s="39">
        <f t="shared" si="7"/>
        <v>29174166</v>
      </c>
    </row>
    <row r="123" spans="1:18" s="1" customFormat="1" ht="14.25" customHeight="1" x14ac:dyDescent="0.2">
      <c r="A123" s="20">
        <v>109</v>
      </c>
      <c r="B123" s="13" t="s">
        <v>186</v>
      </c>
      <c r="C123" s="10" t="s">
        <v>254</v>
      </c>
      <c r="D123" s="39">
        <f>КС!D123</f>
        <v>0</v>
      </c>
      <c r="E123" s="39">
        <f>'ДС(15-25)'!D123</f>
        <v>145981</v>
      </c>
      <c r="F123" s="39">
        <f t="shared" si="5"/>
        <v>7405683</v>
      </c>
      <c r="G123" s="39">
        <f>' Профилактика Пр.15-25'!D125</f>
        <v>0</v>
      </c>
      <c r="H123" s="39">
        <f>'Диспан.набл.(КП) '!D124</f>
        <v>0</v>
      </c>
      <c r="I123" s="39">
        <f>'Центры здоровья Пр.11-25'!D123</f>
        <v>0</v>
      </c>
      <c r="J123" s="39">
        <f>'АПУ неотл.пом.(15-25)'!D123</f>
        <v>0</v>
      </c>
      <c r="K123" s="39">
        <f>'АПУ обращения 13-25 '!D123</f>
        <v>105910</v>
      </c>
      <c r="L123" s="39">
        <f>'ОДИ ПГГ(15-25) '!D123</f>
        <v>7299773</v>
      </c>
      <c r="M123" s="39">
        <f>'ФАП(15-25) '!D123</f>
        <v>0</v>
      </c>
      <c r="N123" s="39">
        <f>'Объем средств по ПР'!D122</f>
        <v>0</v>
      </c>
      <c r="O123" s="39">
        <f>' СМП (11-25)'!D123</f>
        <v>0</v>
      </c>
      <c r="P123" s="39">
        <f>'Гемодиализ по видам МП(13-25) '!D123</f>
        <v>0</v>
      </c>
      <c r="Q123" s="39">
        <f>'Мед.реаб.(АПУ,ДС,КС) (13-25)'!D123</f>
        <v>0</v>
      </c>
      <c r="R123" s="39">
        <f t="shared" si="7"/>
        <v>7551664</v>
      </c>
    </row>
    <row r="124" spans="1:18" s="1" customFormat="1" x14ac:dyDescent="0.2">
      <c r="A124" s="20">
        <v>110</v>
      </c>
      <c r="B124" s="12" t="s">
        <v>335</v>
      </c>
      <c r="C124" s="10" t="s">
        <v>322</v>
      </c>
      <c r="D124" s="39">
        <f>КС!D124</f>
        <v>0</v>
      </c>
      <c r="E124" s="39">
        <f>'ДС(15-25)'!D124</f>
        <v>0</v>
      </c>
      <c r="F124" s="39">
        <f t="shared" si="5"/>
        <v>0</v>
      </c>
      <c r="G124" s="39">
        <f>' Профилактика Пр.15-25'!D126</f>
        <v>0</v>
      </c>
      <c r="H124" s="39">
        <f>'Диспан.набл.(КП) '!D125</f>
        <v>0</v>
      </c>
      <c r="I124" s="39">
        <f>'Центры здоровья Пр.11-25'!D124</f>
        <v>0</v>
      </c>
      <c r="J124" s="39">
        <f>'АПУ неотл.пом.(15-25)'!D124</f>
        <v>0</v>
      </c>
      <c r="K124" s="39">
        <f>'АПУ обращения 13-25 '!D124</f>
        <v>0</v>
      </c>
      <c r="L124" s="39">
        <f>'ОДИ ПГГ(15-25) '!D124</f>
        <v>0</v>
      </c>
      <c r="M124" s="39">
        <f>'ФАП(15-25) '!D124</f>
        <v>0</v>
      </c>
      <c r="N124" s="39">
        <f>'Объем средств по ПР'!D123</f>
        <v>0</v>
      </c>
      <c r="O124" s="39">
        <f>' СМП (11-25)'!D124</f>
        <v>0</v>
      </c>
      <c r="P124" s="39">
        <f>'Гемодиализ по видам МП(13-25) '!D124</f>
        <v>0</v>
      </c>
      <c r="Q124" s="39">
        <f>'Мед.реаб.(АПУ,ДС,КС) (13-25)'!D124</f>
        <v>0</v>
      </c>
      <c r="R124" s="39">
        <f t="shared" si="7"/>
        <v>0</v>
      </c>
    </row>
    <row r="125" spans="1:18" s="1" customFormat="1" x14ac:dyDescent="0.2">
      <c r="A125" s="20">
        <v>111</v>
      </c>
      <c r="B125" s="13" t="s">
        <v>187</v>
      </c>
      <c r="C125" s="10" t="s">
        <v>188</v>
      </c>
      <c r="D125" s="39">
        <f>КС!D125</f>
        <v>0</v>
      </c>
      <c r="E125" s="39">
        <f>'ДС(15-25)'!D125</f>
        <v>0</v>
      </c>
      <c r="F125" s="39">
        <f t="shared" si="5"/>
        <v>0</v>
      </c>
      <c r="G125" s="39">
        <f>' Профилактика Пр.15-25'!D127</f>
        <v>0</v>
      </c>
      <c r="H125" s="39">
        <f>'Диспан.набл.(КП) '!D126</f>
        <v>0</v>
      </c>
      <c r="I125" s="39">
        <f>'Центры здоровья Пр.11-25'!D125</f>
        <v>0</v>
      </c>
      <c r="J125" s="39">
        <f>'АПУ неотл.пом.(15-25)'!D125</f>
        <v>0</v>
      </c>
      <c r="K125" s="39">
        <f>'АПУ обращения 13-25 '!D125</f>
        <v>0</v>
      </c>
      <c r="L125" s="39">
        <f>'ОДИ ПГГ(15-25) '!D125</f>
        <v>0</v>
      </c>
      <c r="M125" s="39">
        <f>'ФАП(15-25) '!D125</f>
        <v>0</v>
      </c>
      <c r="N125" s="39">
        <f>'Объем средств по ПР'!D124</f>
        <v>0</v>
      </c>
      <c r="O125" s="39">
        <f>' СМП (11-25)'!D125</f>
        <v>0</v>
      </c>
      <c r="P125" s="39">
        <f>'Гемодиализ по видам МП(13-25) '!D125</f>
        <v>0</v>
      </c>
      <c r="Q125" s="39">
        <f>'Мед.реаб.(АПУ,ДС,КС) (13-25)'!D125</f>
        <v>0</v>
      </c>
      <c r="R125" s="39">
        <f t="shared" si="7"/>
        <v>0</v>
      </c>
    </row>
    <row r="126" spans="1:18" s="1" customFormat="1" ht="13.5" customHeight="1" x14ac:dyDescent="0.2">
      <c r="A126" s="20">
        <v>112</v>
      </c>
      <c r="B126" s="13" t="s">
        <v>189</v>
      </c>
      <c r="C126" s="10" t="s">
        <v>326</v>
      </c>
      <c r="D126" s="39">
        <f>КС!D126</f>
        <v>0</v>
      </c>
      <c r="E126" s="39">
        <f>'ДС(15-25)'!D126</f>
        <v>64761869</v>
      </c>
      <c r="F126" s="39">
        <f t="shared" si="5"/>
        <v>0</v>
      </c>
      <c r="G126" s="39">
        <f>' Профилактика Пр.15-25'!D128</f>
        <v>0</v>
      </c>
      <c r="H126" s="39">
        <f>'Диспан.набл.(КП) '!D127</f>
        <v>0</v>
      </c>
      <c r="I126" s="39">
        <f>'Центры здоровья Пр.11-25'!D126</f>
        <v>0</v>
      </c>
      <c r="J126" s="39">
        <f>'АПУ неотл.пом.(15-25)'!D126</f>
        <v>0</v>
      </c>
      <c r="K126" s="39">
        <f>'АПУ обращения 13-25 '!D126</f>
        <v>0</v>
      </c>
      <c r="L126" s="39">
        <f>'ОДИ ПГГ(15-25) '!D126</f>
        <v>0</v>
      </c>
      <c r="M126" s="39">
        <f>'ФАП(15-25) '!D126</f>
        <v>0</v>
      </c>
      <c r="N126" s="39">
        <f>'Объем средств по ПР'!D125</f>
        <v>0</v>
      </c>
      <c r="O126" s="39">
        <f>' СМП (11-25)'!D126</f>
        <v>0</v>
      </c>
      <c r="P126" s="39">
        <f>'Гемодиализ по видам МП(13-25) '!D126</f>
        <v>0</v>
      </c>
      <c r="Q126" s="39">
        <f>'Мед.реаб.(АПУ,ДС,КС) (13-25)'!D126</f>
        <v>0</v>
      </c>
      <c r="R126" s="39">
        <f t="shared" si="7"/>
        <v>64761869</v>
      </c>
    </row>
    <row r="127" spans="1:18" s="1" customFormat="1" x14ac:dyDescent="0.2">
      <c r="A127" s="20">
        <v>113</v>
      </c>
      <c r="B127" s="21" t="s">
        <v>190</v>
      </c>
      <c r="C127" s="10" t="s">
        <v>191</v>
      </c>
      <c r="D127" s="39">
        <f>КС!D127</f>
        <v>0</v>
      </c>
      <c r="E127" s="39">
        <f>'ДС(15-25)'!D127</f>
        <v>0</v>
      </c>
      <c r="F127" s="39">
        <f t="shared" si="5"/>
        <v>1927983</v>
      </c>
      <c r="G127" s="39">
        <f>' Профилактика Пр.15-25'!D129</f>
        <v>1927983</v>
      </c>
      <c r="H127" s="39">
        <f>'Диспан.набл.(КП) '!D128</f>
        <v>0</v>
      </c>
      <c r="I127" s="39">
        <f>'Центры здоровья Пр.11-25'!D127</f>
        <v>0</v>
      </c>
      <c r="J127" s="39">
        <f>'АПУ неотл.пом.(15-25)'!D127</f>
        <v>0</v>
      </c>
      <c r="K127" s="39">
        <f>'АПУ обращения 13-25 '!D127</f>
        <v>0</v>
      </c>
      <c r="L127" s="39">
        <f>'ОДИ ПГГ(15-25) '!D127</f>
        <v>0</v>
      </c>
      <c r="M127" s="39">
        <f>'ФАП(15-25) '!D127</f>
        <v>0</v>
      </c>
      <c r="N127" s="39">
        <f>'Объем средств по ПР'!D126</f>
        <v>0</v>
      </c>
      <c r="O127" s="39">
        <f>' СМП (11-25)'!D127</f>
        <v>0</v>
      </c>
      <c r="P127" s="39">
        <f>'Гемодиализ по видам МП(13-25) '!D127</f>
        <v>271921981</v>
      </c>
      <c r="Q127" s="39">
        <f>'Мед.реаб.(АПУ,ДС,КС) (13-25)'!D127</f>
        <v>0</v>
      </c>
      <c r="R127" s="39">
        <f t="shared" si="7"/>
        <v>273849964</v>
      </c>
    </row>
    <row r="128" spans="1:18" s="1" customFormat="1" ht="24" x14ac:dyDescent="0.2">
      <c r="A128" s="20">
        <v>114</v>
      </c>
      <c r="B128" s="21" t="s">
        <v>192</v>
      </c>
      <c r="C128" s="35" t="s">
        <v>310</v>
      </c>
      <c r="D128" s="39">
        <f>КС!D128</f>
        <v>0</v>
      </c>
      <c r="E128" s="39">
        <f>'ДС(15-25)'!D128</f>
        <v>260160</v>
      </c>
      <c r="F128" s="39">
        <f t="shared" si="5"/>
        <v>0</v>
      </c>
      <c r="G128" s="39">
        <f>' Профилактика Пр.15-25'!D130</f>
        <v>0</v>
      </c>
      <c r="H128" s="39">
        <f>'Диспан.набл.(КП) '!D129</f>
        <v>0</v>
      </c>
      <c r="I128" s="39">
        <f>'Центры здоровья Пр.11-25'!D128</f>
        <v>0</v>
      </c>
      <c r="J128" s="39">
        <f>'АПУ неотл.пом.(15-25)'!D128</f>
        <v>0</v>
      </c>
      <c r="K128" s="39">
        <f>'АПУ обращения 13-25 '!D128</f>
        <v>0</v>
      </c>
      <c r="L128" s="39">
        <f>'ОДИ ПГГ(15-25) '!D128</f>
        <v>0</v>
      </c>
      <c r="M128" s="39">
        <f>'ФАП(15-25) '!D128</f>
        <v>0</v>
      </c>
      <c r="N128" s="39">
        <f>'Объем средств по ПР'!D127</f>
        <v>0</v>
      </c>
      <c r="O128" s="39">
        <f>' СМП (11-25)'!D128</f>
        <v>0</v>
      </c>
      <c r="P128" s="39">
        <f>'Гемодиализ по видам МП(13-25) '!D128</f>
        <v>0</v>
      </c>
      <c r="Q128" s="39">
        <f>'Мед.реаб.(АПУ,ДС,КС) (13-25)'!D128</f>
        <v>0</v>
      </c>
      <c r="R128" s="39">
        <f t="shared" si="7"/>
        <v>260160</v>
      </c>
    </row>
    <row r="129" spans="1:18" s="1" customFormat="1" x14ac:dyDescent="0.2">
      <c r="A129" s="20">
        <v>115</v>
      </c>
      <c r="B129" s="21" t="s">
        <v>193</v>
      </c>
      <c r="C129" s="10" t="s">
        <v>229</v>
      </c>
      <c r="D129" s="39">
        <f>КС!D129</f>
        <v>2985830177</v>
      </c>
      <c r="E129" s="39">
        <f>'ДС(15-25)'!D129</f>
        <v>124218627</v>
      </c>
      <c r="F129" s="39">
        <f t="shared" si="5"/>
        <v>383822578</v>
      </c>
      <c r="G129" s="39">
        <f>' Профилактика Пр.15-25'!D131</f>
        <v>101862903</v>
      </c>
      <c r="H129" s="39">
        <f>'Диспан.набл.(КП) '!D130</f>
        <v>0</v>
      </c>
      <c r="I129" s="39">
        <f>'Центры здоровья Пр.11-25'!D129</f>
        <v>0</v>
      </c>
      <c r="J129" s="39">
        <f>'АПУ неотл.пом.(15-25)'!D129</f>
        <v>0</v>
      </c>
      <c r="K129" s="39">
        <f>'АПУ обращения 13-25 '!D129</f>
        <v>0</v>
      </c>
      <c r="L129" s="39">
        <f>'ОДИ ПГГ(15-25) '!D129</f>
        <v>281959675</v>
      </c>
      <c r="M129" s="39">
        <f>'ФАП(15-25) '!D129</f>
        <v>0</v>
      </c>
      <c r="N129" s="39">
        <f>'Объем средств по ПР'!D128</f>
        <v>0</v>
      </c>
      <c r="O129" s="39">
        <f>' СМП (11-25)'!D129</f>
        <v>0</v>
      </c>
      <c r="P129" s="39">
        <f>'Гемодиализ по видам МП(13-25) '!D129</f>
        <v>31362487</v>
      </c>
      <c r="Q129" s="39">
        <f>'Мед.реаб.(АПУ,ДС,КС) (13-25)'!D129</f>
        <v>108008771</v>
      </c>
      <c r="R129" s="39">
        <f t="shared" si="7"/>
        <v>3633242640</v>
      </c>
    </row>
    <row r="130" spans="1:18" ht="10.5" customHeight="1" x14ac:dyDescent="0.2">
      <c r="A130" s="20">
        <v>116</v>
      </c>
      <c r="B130" s="21" t="s">
        <v>194</v>
      </c>
      <c r="C130" s="10" t="s">
        <v>195</v>
      </c>
      <c r="D130" s="39">
        <f>КС!D130</f>
        <v>3532658493</v>
      </c>
      <c r="E130" s="39">
        <f>'ДС(15-25)'!D130</f>
        <v>3788478556</v>
      </c>
      <c r="F130" s="39">
        <f t="shared" si="5"/>
        <v>893799081</v>
      </c>
      <c r="G130" s="39">
        <f>' Профилактика Пр.15-25'!D132</f>
        <v>240480000</v>
      </c>
      <c r="H130" s="39">
        <f>'Диспан.набл.(КП) '!D131</f>
        <v>54751638</v>
      </c>
      <c r="I130" s="39">
        <f>'Центры здоровья Пр.11-25'!D130</f>
        <v>0</v>
      </c>
      <c r="J130" s="39">
        <f>'АПУ неотл.пом.(15-25)'!D130</f>
        <v>0</v>
      </c>
      <c r="K130" s="39">
        <f>'АПУ обращения 13-25 '!D130</f>
        <v>58921501</v>
      </c>
      <c r="L130" s="39">
        <f>'ОДИ ПГГ(15-25) '!D130</f>
        <v>539645942</v>
      </c>
      <c r="M130" s="39">
        <f>'ФАП(15-25) '!D130</f>
        <v>0</v>
      </c>
      <c r="N130" s="39">
        <f>'Объем средств по ПР'!D129</f>
        <v>0</v>
      </c>
      <c r="O130" s="39">
        <f>' СМП (11-25)'!D130</f>
        <v>0</v>
      </c>
      <c r="P130" s="39">
        <f>'Гемодиализ по видам МП(13-25) '!D130</f>
        <v>249858</v>
      </c>
      <c r="Q130" s="39">
        <f>'Мед.реаб.(АПУ,ДС,КС) (13-25)'!D130</f>
        <v>17841574.52</v>
      </c>
      <c r="R130" s="39">
        <f t="shared" si="7"/>
        <v>8233027562.5200005</v>
      </c>
    </row>
    <row r="131" spans="1:18" s="1" customFormat="1" x14ac:dyDescent="0.2">
      <c r="A131" s="20">
        <v>117</v>
      </c>
      <c r="B131" s="21" t="s">
        <v>196</v>
      </c>
      <c r="C131" s="10" t="s">
        <v>40</v>
      </c>
      <c r="D131" s="39">
        <f>КС!D131</f>
        <v>2511509813</v>
      </c>
      <c r="E131" s="39">
        <f>'ДС(15-25)'!D131</f>
        <v>8133303</v>
      </c>
      <c r="F131" s="39">
        <f t="shared" si="5"/>
        <v>98363311</v>
      </c>
      <c r="G131" s="39">
        <f>' Профилактика Пр.15-25'!D133</f>
        <v>41458824</v>
      </c>
      <c r="H131" s="39">
        <f>'Диспан.набл.(КП) '!D132</f>
        <v>0</v>
      </c>
      <c r="I131" s="39">
        <f>'Центры здоровья Пр.11-25'!D131</f>
        <v>0</v>
      </c>
      <c r="J131" s="39">
        <f>'АПУ неотл.пом.(15-25)'!D131</f>
        <v>510260</v>
      </c>
      <c r="K131" s="39">
        <f>'АПУ обращения 13-25 '!D131</f>
        <v>0</v>
      </c>
      <c r="L131" s="39">
        <f>'ОДИ ПГГ(15-25) '!D131</f>
        <v>56394227</v>
      </c>
      <c r="M131" s="39">
        <f>'ФАП(15-25) '!D131</f>
        <v>0</v>
      </c>
      <c r="N131" s="39">
        <f>'Объем средств по ПР'!D130</f>
        <v>0</v>
      </c>
      <c r="O131" s="39">
        <f>' СМП (11-25)'!D131</f>
        <v>0</v>
      </c>
      <c r="P131" s="39">
        <f>'Гемодиализ по видам МП(13-25) '!D131</f>
        <v>5038803</v>
      </c>
      <c r="Q131" s="39">
        <f>'Мед.реаб.(АПУ,ДС,КС) (13-25)'!D131</f>
        <v>45507616.280000001</v>
      </c>
      <c r="R131" s="39">
        <f t="shared" si="7"/>
        <v>2668552846.2800002</v>
      </c>
    </row>
    <row r="132" spans="1:18" s="1" customFormat="1" x14ac:dyDescent="0.2">
      <c r="A132" s="20">
        <v>118</v>
      </c>
      <c r="B132" s="12" t="s">
        <v>197</v>
      </c>
      <c r="C132" s="10" t="s">
        <v>46</v>
      </c>
      <c r="D132" s="39">
        <f>КС!D132</f>
        <v>1931792948</v>
      </c>
      <c r="E132" s="39">
        <f>'ДС(15-25)'!D132</f>
        <v>128541076</v>
      </c>
      <c r="F132" s="39">
        <f t="shared" si="5"/>
        <v>124748423</v>
      </c>
      <c r="G132" s="39">
        <f>' Профилактика Пр.15-25'!D134</f>
        <v>52273689</v>
      </c>
      <c r="H132" s="39">
        <f>'Диспан.набл.(КП) '!D133</f>
        <v>0</v>
      </c>
      <c r="I132" s="39">
        <f>'Центры здоровья Пр.11-25'!D132</f>
        <v>0</v>
      </c>
      <c r="J132" s="39">
        <f>'АПУ неотл.пом.(15-25)'!D132</f>
        <v>36664222</v>
      </c>
      <c r="K132" s="39">
        <f>'АПУ обращения 13-25 '!D132</f>
        <v>8156709</v>
      </c>
      <c r="L132" s="39">
        <f>'ОДИ ПГГ(15-25) '!D132</f>
        <v>27653803</v>
      </c>
      <c r="M132" s="39">
        <f>'ФАП(15-25) '!D132</f>
        <v>0</v>
      </c>
      <c r="N132" s="39">
        <f>'Объем средств по ПР'!D131</f>
        <v>0</v>
      </c>
      <c r="O132" s="39">
        <f>' СМП (11-25)'!D132</f>
        <v>0</v>
      </c>
      <c r="P132" s="39">
        <f>'Гемодиализ по видам МП(13-25) '!D132</f>
        <v>16659562</v>
      </c>
      <c r="Q132" s="39">
        <f>'Мед.реаб.(АПУ,ДС,КС) (13-25)'!D132</f>
        <v>140327700.97</v>
      </c>
      <c r="R132" s="39">
        <f t="shared" si="7"/>
        <v>2342069709.9699998</v>
      </c>
    </row>
    <row r="133" spans="1:18" s="1" customFormat="1" x14ac:dyDescent="0.2">
      <c r="A133" s="20">
        <v>119</v>
      </c>
      <c r="B133" s="12" t="s">
        <v>198</v>
      </c>
      <c r="C133" s="10" t="s">
        <v>231</v>
      </c>
      <c r="D133" s="39">
        <f>КС!D133</f>
        <v>408051120</v>
      </c>
      <c r="E133" s="39">
        <f>'ДС(15-25)'!D133</f>
        <v>58023336</v>
      </c>
      <c r="F133" s="39">
        <f t="shared" si="5"/>
        <v>82482604</v>
      </c>
      <c r="G133" s="39">
        <f>' Профилактика Пр.15-25'!D135</f>
        <v>28749112</v>
      </c>
      <c r="H133" s="39">
        <f>'Диспан.набл.(КП) '!D134</f>
        <v>0</v>
      </c>
      <c r="I133" s="39">
        <f>'Центры здоровья Пр.11-25'!D133</f>
        <v>0</v>
      </c>
      <c r="J133" s="39">
        <f>'АПУ неотл.пом.(15-25)'!D133</f>
        <v>0</v>
      </c>
      <c r="K133" s="39">
        <f>'АПУ обращения 13-25 '!D133</f>
        <v>53733492</v>
      </c>
      <c r="L133" s="39">
        <f>'ОДИ ПГГ(15-25) '!D133</f>
        <v>0</v>
      </c>
      <c r="M133" s="39">
        <f>'ФАП(15-25) '!D133</f>
        <v>0</v>
      </c>
      <c r="N133" s="39">
        <f>'Объем средств по ПР'!D132</f>
        <v>0</v>
      </c>
      <c r="O133" s="39">
        <f>' СМП (11-25)'!D133</f>
        <v>0</v>
      </c>
      <c r="P133" s="39">
        <f>'Гемодиализ по видам МП(13-25) '!D133</f>
        <v>0</v>
      </c>
      <c r="Q133" s="39">
        <f>'Мед.реаб.(АПУ,ДС,КС) (13-25)'!D133</f>
        <v>0</v>
      </c>
      <c r="R133" s="39">
        <f t="shared" si="7"/>
        <v>548557060</v>
      </c>
    </row>
    <row r="134" spans="1:18" s="1" customFormat="1" x14ac:dyDescent="0.2">
      <c r="A134" s="20">
        <v>120</v>
      </c>
      <c r="B134" s="12" t="s">
        <v>199</v>
      </c>
      <c r="C134" s="10" t="s">
        <v>48</v>
      </c>
      <c r="D134" s="39">
        <f>КС!D134</f>
        <v>1381894331</v>
      </c>
      <c r="E134" s="39">
        <f>'ДС(15-25)'!D134</f>
        <v>40007994</v>
      </c>
      <c r="F134" s="39">
        <f t="shared" si="5"/>
        <v>88495363</v>
      </c>
      <c r="G134" s="39">
        <f>' Профилактика Пр.15-25'!D136</f>
        <v>22131333</v>
      </c>
      <c r="H134" s="39">
        <f>'Диспан.набл.(КП) '!D135</f>
        <v>0</v>
      </c>
      <c r="I134" s="39">
        <f>'Центры здоровья Пр.11-25'!D134</f>
        <v>0</v>
      </c>
      <c r="J134" s="39">
        <f>'АПУ неотл.пом.(15-25)'!D134</f>
        <v>0</v>
      </c>
      <c r="K134" s="39">
        <f>'АПУ обращения 13-25 '!D134</f>
        <v>50333628</v>
      </c>
      <c r="L134" s="39">
        <f>'ОДИ ПГГ(15-25) '!D134</f>
        <v>16030402</v>
      </c>
      <c r="M134" s="39">
        <f>'ФАП(15-25) '!D134</f>
        <v>0</v>
      </c>
      <c r="N134" s="39">
        <f>'Объем средств по ПР'!D133</f>
        <v>0</v>
      </c>
      <c r="O134" s="39">
        <f>' СМП (11-25)'!D134</f>
        <v>0</v>
      </c>
      <c r="P134" s="39">
        <f>'Гемодиализ по видам МП(13-25) '!D134</f>
        <v>0</v>
      </c>
      <c r="Q134" s="39">
        <f>'Мед.реаб.(АПУ,ДС,КС) (13-25)'!D134</f>
        <v>0</v>
      </c>
      <c r="R134" s="39">
        <f t="shared" si="7"/>
        <v>1510397688</v>
      </c>
    </row>
    <row r="135" spans="1:18" s="1" customFormat="1" x14ac:dyDescent="0.2">
      <c r="A135" s="20">
        <v>121</v>
      </c>
      <c r="B135" s="21" t="s">
        <v>200</v>
      </c>
      <c r="C135" s="10" t="s">
        <v>47</v>
      </c>
      <c r="D135" s="39">
        <f>КС!D135</f>
        <v>0</v>
      </c>
      <c r="E135" s="39">
        <f>'ДС(15-25)'!D135</f>
        <v>136616486</v>
      </c>
      <c r="F135" s="39">
        <f t="shared" ref="F135:F149" si="8">G135+H135+I135+J135+K135+L135+M135+N135</f>
        <v>111691236</v>
      </c>
      <c r="G135" s="39">
        <f>' Профилактика Пр.15-25'!D137</f>
        <v>40192070</v>
      </c>
      <c r="H135" s="39">
        <f>'Диспан.набл.(КП) '!D136</f>
        <v>0</v>
      </c>
      <c r="I135" s="39">
        <f>'Центры здоровья Пр.11-25'!D135</f>
        <v>0</v>
      </c>
      <c r="J135" s="39">
        <f>'АПУ неотл.пом.(15-25)'!D135</f>
        <v>0</v>
      </c>
      <c r="K135" s="39">
        <f>'АПУ обращения 13-25 '!D135</f>
        <v>0</v>
      </c>
      <c r="L135" s="39">
        <f>'ОДИ ПГГ(15-25) '!D135</f>
        <v>71499166</v>
      </c>
      <c r="M135" s="39">
        <f>'ФАП(15-25) '!D135</f>
        <v>0</v>
      </c>
      <c r="N135" s="39">
        <f>'Объем средств по ПР'!D134</f>
        <v>0</v>
      </c>
      <c r="O135" s="39">
        <f>' СМП (11-25)'!D135</f>
        <v>0</v>
      </c>
      <c r="P135" s="39">
        <f>'Гемодиализ по видам МП(13-25) '!D135</f>
        <v>0</v>
      </c>
      <c r="Q135" s="39">
        <f>'Мед.реаб.(АПУ,ДС,КС) (13-25)'!D135</f>
        <v>0</v>
      </c>
      <c r="R135" s="39">
        <f t="shared" si="7"/>
        <v>248307722</v>
      </c>
    </row>
    <row r="136" spans="1:18" s="1" customFormat="1" x14ac:dyDescent="0.2">
      <c r="A136" s="20">
        <v>122</v>
      </c>
      <c r="B136" s="21" t="s">
        <v>201</v>
      </c>
      <c r="C136" s="10" t="s">
        <v>202</v>
      </c>
      <c r="D136" s="39">
        <f>КС!D136</f>
        <v>0</v>
      </c>
      <c r="E136" s="39">
        <f>'ДС(15-25)'!D136</f>
        <v>0</v>
      </c>
      <c r="F136" s="39">
        <f t="shared" si="8"/>
        <v>4070267</v>
      </c>
      <c r="G136" s="39">
        <f>' Профилактика Пр.15-25'!D138</f>
        <v>479510</v>
      </c>
      <c r="H136" s="39">
        <f>'Диспан.набл.(КП) '!D137</f>
        <v>0</v>
      </c>
      <c r="I136" s="39">
        <f>'Центры здоровья Пр.11-25'!D136</f>
        <v>3224256</v>
      </c>
      <c r="J136" s="39">
        <f>'АПУ неотл.пом.(15-25)'!D136</f>
        <v>0</v>
      </c>
      <c r="K136" s="39">
        <f>'АПУ обращения 13-25 '!D136</f>
        <v>0</v>
      </c>
      <c r="L136" s="39">
        <f>'ОДИ ПГГ(15-25) '!D136</f>
        <v>366501</v>
      </c>
      <c r="M136" s="39">
        <f>'ФАП(15-25) '!D136</f>
        <v>0</v>
      </c>
      <c r="N136" s="39">
        <f>'Объем средств по ПР'!D135</f>
        <v>0</v>
      </c>
      <c r="O136" s="39">
        <f>' СМП (11-25)'!D136</f>
        <v>0</v>
      </c>
      <c r="P136" s="39">
        <f>'Гемодиализ по видам МП(13-25) '!D136</f>
        <v>0</v>
      </c>
      <c r="Q136" s="39">
        <f>'Мед.реаб.(АПУ,ДС,КС) (13-25)'!D136</f>
        <v>179881832.63</v>
      </c>
      <c r="R136" s="39">
        <f t="shared" si="7"/>
        <v>183952099.63</v>
      </c>
    </row>
    <row r="137" spans="1:18" s="1" customFormat="1" x14ac:dyDescent="0.2">
      <c r="A137" s="20">
        <v>123</v>
      </c>
      <c r="B137" s="21" t="s">
        <v>203</v>
      </c>
      <c r="C137" s="10" t="s">
        <v>41</v>
      </c>
      <c r="D137" s="39">
        <f>КС!D137</f>
        <v>417798694</v>
      </c>
      <c r="E137" s="39">
        <f>'ДС(15-25)'!D137</f>
        <v>13204458</v>
      </c>
      <c r="F137" s="39">
        <f t="shared" si="8"/>
        <v>42523532</v>
      </c>
      <c r="G137" s="39">
        <f>' Профилактика Пр.15-25'!D139</f>
        <v>22657126</v>
      </c>
      <c r="H137" s="39">
        <f>'Диспан.набл.(КП) '!D138</f>
        <v>0</v>
      </c>
      <c r="I137" s="39">
        <f>'Центры здоровья Пр.11-25'!D137</f>
        <v>0</v>
      </c>
      <c r="J137" s="39">
        <f>'АПУ неотл.пом.(15-25)'!D137</f>
        <v>1020520</v>
      </c>
      <c r="K137" s="39">
        <f>'АПУ обращения 13-25 '!D137</f>
        <v>0</v>
      </c>
      <c r="L137" s="39">
        <f>'ОДИ ПГГ(15-25) '!D137</f>
        <v>18845886</v>
      </c>
      <c r="M137" s="39">
        <f>'ФАП(15-25) '!D137</f>
        <v>0</v>
      </c>
      <c r="N137" s="39">
        <f>'Объем средств по ПР'!D136</f>
        <v>0</v>
      </c>
      <c r="O137" s="39">
        <f>' СМП (11-25)'!D137</f>
        <v>0</v>
      </c>
      <c r="P137" s="39">
        <f>'Гемодиализ по видам МП(13-25) '!D137</f>
        <v>0</v>
      </c>
      <c r="Q137" s="39">
        <f>'Мед.реаб.(АПУ,ДС,КС) (13-25)'!D137</f>
        <v>310451142.86000001</v>
      </c>
      <c r="R137" s="39">
        <f t="shared" si="7"/>
        <v>783977826.86000001</v>
      </c>
    </row>
    <row r="138" spans="1:18" s="1" customFormat="1" x14ac:dyDescent="0.2">
      <c r="A138" s="20">
        <v>124</v>
      </c>
      <c r="B138" s="12" t="s">
        <v>204</v>
      </c>
      <c r="C138" s="10" t="s">
        <v>230</v>
      </c>
      <c r="D138" s="39">
        <f>КС!D138</f>
        <v>1859040702</v>
      </c>
      <c r="E138" s="39">
        <f>'ДС(15-25)'!D138</f>
        <v>40614768</v>
      </c>
      <c r="F138" s="39">
        <f t="shared" si="8"/>
        <v>507027647</v>
      </c>
      <c r="G138" s="39">
        <f>' Профилактика Пр.15-25'!D140</f>
        <v>167311141</v>
      </c>
      <c r="H138" s="39">
        <f>'Диспан.набл.(КП) '!D139</f>
        <v>58034476</v>
      </c>
      <c r="I138" s="39">
        <f>'Центры здоровья Пр.11-25'!D138</f>
        <v>0</v>
      </c>
      <c r="J138" s="39">
        <f>'АПУ неотл.пом.(15-25)'!D138</f>
        <v>51580018</v>
      </c>
      <c r="K138" s="39">
        <f>'АПУ обращения 13-25 '!D138</f>
        <v>78625023</v>
      </c>
      <c r="L138" s="39">
        <f>'ОДИ ПГГ(15-25) '!D138</f>
        <v>150560148</v>
      </c>
      <c r="M138" s="39">
        <f>'ФАП(15-25) '!D138</f>
        <v>0</v>
      </c>
      <c r="N138" s="39">
        <f>'Объем средств по ПР'!D137</f>
        <v>916841</v>
      </c>
      <c r="O138" s="39">
        <f>' СМП (11-25)'!D138</f>
        <v>0</v>
      </c>
      <c r="P138" s="39">
        <f>'Гемодиализ по видам МП(13-25) '!D138</f>
        <v>1540791</v>
      </c>
      <c r="Q138" s="39">
        <f>'Мед.реаб.(АПУ,ДС,КС) (13-25)'!D138</f>
        <v>108895096.04000001</v>
      </c>
      <c r="R138" s="39">
        <f t="shared" si="7"/>
        <v>2517119004.04</v>
      </c>
    </row>
    <row r="139" spans="1:18" s="1" customFormat="1" x14ac:dyDescent="0.2">
      <c r="A139" s="20">
        <v>125</v>
      </c>
      <c r="B139" s="13" t="s">
        <v>205</v>
      </c>
      <c r="C139" s="10" t="s">
        <v>206</v>
      </c>
      <c r="D139" s="39">
        <f>КС!D139</f>
        <v>1539858194</v>
      </c>
      <c r="E139" s="39">
        <f>'ДС(15-25)'!D139</f>
        <v>80557447</v>
      </c>
      <c r="F139" s="39">
        <f t="shared" si="8"/>
        <v>675294785.60000002</v>
      </c>
      <c r="G139" s="39">
        <f>' Профилактика Пр.15-25'!D141</f>
        <v>272721306</v>
      </c>
      <c r="H139" s="39">
        <f>'Диспан.набл.(КП) '!D140</f>
        <v>63851298</v>
      </c>
      <c r="I139" s="39">
        <f>'Центры здоровья Пр.11-25'!D139</f>
        <v>0</v>
      </c>
      <c r="J139" s="39">
        <f>'АПУ неотл.пом.(15-25)'!D139</f>
        <v>69183043</v>
      </c>
      <c r="K139" s="39">
        <f>'АПУ обращения 13-25 '!D139</f>
        <v>164942380.59999999</v>
      </c>
      <c r="L139" s="39">
        <f>'ОДИ ПГГ(15-25) '!D139</f>
        <v>85665639</v>
      </c>
      <c r="M139" s="39">
        <f>'ФАП(15-25) '!D139</f>
        <v>17659121</v>
      </c>
      <c r="N139" s="39">
        <f>'Объем средств по ПР'!D138</f>
        <v>1271998</v>
      </c>
      <c r="O139" s="39">
        <f>' СМП (11-25)'!D139</f>
        <v>0</v>
      </c>
      <c r="P139" s="39">
        <f>'Гемодиализ по видам МП(13-25) '!D139</f>
        <v>1457505</v>
      </c>
      <c r="Q139" s="39">
        <f>'Мед.реаб.(АПУ,ДС,КС) (13-25)'!D139</f>
        <v>91617509.200000003</v>
      </c>
      <c r="R139" s="39">
        <f t="shared" ref="R139:R149" si="9">D139+E139+F139+O139+P139+Q139</f>
        <v>2388785440.7999997</v>
      </c>
    </row>
    <row r="140" spans="1:18" x14ac:dyDescent="0.2">
      <c r="A140" s="20">
        <v>126</v>
      </c>
      <c r="B140" s="21" t="s">
        <v>207</v>
      </c>
      <c r="C140" s="10" t="s">
        <v>208</v>
      </c>
      <c r="D140" s="39">
        <f>КС!D140</f>
        <v>1031936116</v>
      </c>
      <c r="E140" s="39">
        <f>'ДС(15-25)'!D140</f>
        <v>307113076</v>
      </c>
      <c r="F140" s="39">
        <f t="shared" si="8"/>
        <v>14137985</v>
      </c>
      <c r="G140" s="39">
        <f>' Профилактика Пр.15-25'!D142</f>
        <v>2819620</v>
      </c>
      <c r="H140" s="39">
        <f>'Диспан.набл.(КП) '!D141</f>
        <v>0</v>
      </c>
      <c r="I140" s="39">
        <f>'Центры здоровья Пр.11-25'!D140</f>
        <v>0</v>
      </c>
      <c r="J140" s="39">
        <f>'АПУ неотл.пом.(15-25)'!D140</f>
        <v>4249445</v>
      </c>
      <c r="K140" s="39">
        <f>'АПУ обращения 13-25 '!D140</f>
        <v>0</v>
      </c>
      <c r="L140" s="39">
        <f>'ОДИ ПГГ(15-25) '!D140</f>
        <v>7068920</v>
      </c>
      <c r="M140" s="39">
        <f>'ФАП(15-25) '!D140</f>
        <v>0</v>
      </c>
      <c r="N140" s="39">
        <f>'Объем средств по ПР'!D139</f>
        <v>0</v>
      </c>
      <c r="O140" s="39">
        <f>' СМП (11-25)'!D140</f>
        <v>0</v>
      </c>
      <c r="P140" s="39">
        <f>'Гемодиализ по видам МП(13-25) '!D140</f>
        <v>416430</v>
      </c>
      <c r="Q140" s="39">
        <f>'Мед.реаб.(АПУ,ДС,КС) (13-25)'!D140</f>
        <v>0</v>
      </c>
      <c r="R140" s="39">
        <f t="shared" si="9"/>
        <v>1353603607</v>
      </c>
    </row>
    <row r="141" spans="1:18" x14ac:dyDescent="0.2">
      <c r="A141" s="20">
        <v>127</v>
      </c>
      <c r="B141" s="12" t="s">
        <v>209</v>
      </c>
      <c r="C141" s="10" t="s">
        <v>210</v>
      </c>
      <c r="D141" s="39">
        <f>КС!D141</f>
        <v>0</v>
      </c>
      <c r="E141" s="39">
        <f>'ДС(15-25)'!D141</f>
        <v>0</v>
      </c>
      <c r="F141" s="39">
        <f t="shared" si="8"/>
        <v>67135161</v>
      </c>
      <c r="G141" s="39">
        <f>' Профилактика Пр.15-25'!D143</f>
        <v>25273522</v>
      </c>
      <c r="H141" s="39">
        <f>'Диспан.набл.(КП) '!D142</f>
        <v>0</v>
      </c>
      <c r="I141" s="39">
        <f>'Центры здоровья Пр.11-25'!D141</f>
        <v>0</v>
      </c>
      <c r="J141" s="39">
        <f>'АПУ неотл.пом.(15-25)'!D141</f>
        <v>0</v>
      </c>
      <c r="K141" s="39">
        <f>'АПУ обращения 13-25 '!D141</f>
        <v>41861639</v>
      </c>
      <c r="L141" s="39">
        <f>'ОДИ ПГГ(15-25) '!D141</f>
        <v>0</v>
      </c>
      <c r="M141" s="39">
        <f>'ФАП(15-25) '!D141</f>
        <v>0</v>
      </c>
      <c r="N141" s="39">
        <f>'Объем средств по ПР'!D140</f>
        <v>0</v>
      </c>
      <c r="O141" s="39">
        <f>' СМП (11-25)'!D141</f>
        <v>0</v>
      </c>
      <c r="P141" s="39">
        <f>'Гемодиализ по видам МП(13-25) '!D141</f>
        <v>0</v>
      </c>
      <c r="Q141" s="39">
        <f>'Мед.реаб.(АПУ,ДС,КС) (13-25)'!D141</f>
        <v>0</v>
      </c>
      <c r="R141" s="39">
        <f t="shared" si="9"/>
        <v>67135161</v>
      </c>
    </row>
    <row r="142" spans="1:18" x14ac:dyDescent="0.2">
      <c r="A142" s="20">
        <v>128</v>
      </c>
      <c r="B142" s="21" t="s">
        <v>211</v>
      </c>
      <c r="C142" s="10" t="s">
        <v>212</v>
      </c>
      <c r="D142" s="39">
        <f>КС!D142</f>
        <v>0</v>
      </c>
      <c r="E142" s="39">
        <f>'ДС(15-25)'!D142</f>
        <v>146481010</v>
      </c>
      <c r="F142" s="39">
        <f t="shared" si="8"/>
        <v>292142167</v>
      </c>
      <c r="G142" s="39">
        <f>' Профилактика Пр.15-25'!D144</f>
        <v>0</v>
      </c>
      <c r="H142" s="39">
        <f>'Диспан.набл.(КП) '!D143</f>
        <v>0</v>
      </c>
      <c r="I142" s="39">
        <f>'Центры здоровья Пр.11-25'!D142</f>
        <v>0</v>
      </c>
      <c r="J142" s="39">
        <f>'АПУ неотл.пом.(15-25)'!D142</f>
        <v>0</v>
      </c>
      <c r="K142" s="39">
        <f>'АПУ обращения 13-25 '!D142</f>
        <v>0</v>
      </c>
      <c r="L142" s="39">
        <f>'ОДИ ПГГ(15-25) '!D142</f>
        <v>292142167</v>
      </c>
      <c r="M142" s="39">
        <f>'ФАП(15-25) '!D142</f>
        <v>0</v>
      </c>
      <c r="N142" s="39">
        <f>'Объем средств по ПР'!D141</f>
        <v>0</v>
      </c>
      <c r="O142" s="39">
        <f>' СМП (11-25)'!D142</f>
        <v>0</v>
      </c>
      <c r="P142" s="39">
        <f>'Гемодиализ по видам МП(13-25) '!D142</f>
        <v>0</v>
      </c>
      <c r="Q142" s="39">
        <f>'Мед.реаб.(АПУ,ДС,КС) (13-25)'!D142</f>
        <v>0</v>
      </c>
      <c r="R142" s="39">
        <f t="shared" si="9"/>
        <v>438623177</v>
      </c>
    </row>
    <row r="143" spans="1:18" x14ac:dyDescent="0.2">
      <c r="A143" s="20">
        <v>129</v>
      </c>
      <c r="B143" s="91" t="s">
        <v>255</v>
      </c>
      <c r="C143" s="94" t="s">
        <v>256</v>
      </c>
      <c r="D143" s="39">
        <f>КС!D143</f>
        <v>0</v>
      </c>
      <c r="E143" s="39">
        <f>'ДС(15-25)'!D143</f>
        <v>0</v>
      </c>
      <c r="F143" s="39">
        <f t="shared" si="8"/>
        <v>0</v>
      </c>
      <c r="G143" s="39">
        <f>' Профилактика Пр.15-25'!D145</f>
        <v>0</v>
      </c>
      <c r="H143" s="39">
        <f>'Диспан.набл.(КП) '!D144</f>
        <v>0</v>
      </c>
      <c r="I143" s="39">
        <f>'Центры здоровья Пр.11-25'!D143</f>
        <v>0</v>
      </c>
      <c r="J143" s="39">
        <f>'АПУ неотл.пом.(15-25)'!D143</f>
        <v>0</v>
      </c>
      <c r="K143" s="39">
        <f>'АПУ обращения 13-25 '!D143</f>
        <v>0</v>
      </c>
      <c r="L143" s="39">
        <f>'ОДИ ПГГ(15-25) '!D143</f>
        <v>0</v>
      </c>
      <c r="M143" s="39">
        <f>'ФАП(15-25) '!D143</f>
        <v>0</v>
      </c>
      <c r="N143" s="39">
        <f>'Объем средств по ПР'!D142</f>
        <v>0</v>
      </c>
      <c r="O143" s="39">
        <f>' СМП (11-25)'!D143</f>
        <v>0</v>
      </c>
      <c r="P143" s="39">
        <f>'Гемодиализ по видам МП(13-25) '!D143</f>
        <v>0</v>
      </c>
      <c r="Q143" s="39">
        <f>'Мед.реаб.(АПУ,ДС,КС) (13-25)'!D143</f>
        <v>0</v>
      </c>
      <c r="R143" s="39">
        <f t="shared" si="9"/>
        <v>0</v>
      </c>
    </row>
    <row r="144" spans="1:18" x14ac:dyDescent="0.2">
      <c r="A144" s="20">
        <v>130</v>
      </c>
      <c r="B144" s="95" t="s">
        <v>257</v>
      </c>
      <c r="C144" s="42" t="s">
        <v>258</v>
      </c>
      <c r="D144" s="39">
        <f>КС!D144</f>
        <v>0</v>
      </c>
      <c r="E144" s="39">
        <f>'ДС(15-25)'!D144</f>
        <v>0</v>
      </c>
      <c r="F144" s="39">
        <f t="shared" si="8"/>
        <v>0</v>
      </c>
      <c r="G144" s="39">
        <f>' Профилактика Пр.15-25'!D146</f>
        <v>0</v>
      </c>
      <c r="H144" s="39">
        <f>'Диспан.набл.(КП) '!D145</f>
        <v>0</v>
      </c>
      <c r="I144" s="39">
        <f>'Центры здоровья Пр.11-25'!D144</f>
        <v>0</v>
      </c>
      <c r="J144" s="39">
        <f>'АПУ неотл.пом.(15-25)'!D144</f>
        <v>0</v>
      </c>
      <c r="K144" s="39">
        <f>'АПУ обращения 13-25 '!D144</f>
        <v>0</v>
      </c>
      <c r="L144" s="39">
        <f>'ОДИ ПГГ(15-25) '!D144</f>
        <v>0</v>
      </c>
      <c r="M144" s="39">
        <f>'ФАП(15-25) '!D144</f>
        <v>0</v>
      </c>
      <c r="N144" s="39">
        <f>'Объем средств по ПР'!D143</f>
        <v>0</v>
      </c>
      <c r="O144" s="39">
        <f>' СМП (11-25)'!D144</f>
        <v>0</v>
      </c>
      <c r="P144" s="39">
        <f>'Гемодиализ по видам МП(13-25) '!D144</f>
        <v>0</v>
      </c>
      <c r="Q144" s="39">
        <f>'Мед.реаб.(АПУ,ДС,КС) (13-25)'!D144</f>
        <v>0</v>
      </c>
      <c r="R144" s="39">
        <f t="shared" si="9"/>
        <v>0</v>
      </c>
    </row>
    <row r="145" spans="1:18" x14ac:dyDescent="0.2">
      <c r="A145" s="20">
        <v>131</v>
      </c>
      <c r="B145" s="96" t="s">
        <v>259</v>
      </c>
      <c r="C145" s="156" t="s">
        <v>449</v>
      </c>
      <c r="D145" s="39">
        <f>КС!D145</f>
        <v>0</v>
      </c>
      <c r="E145" s="39">
        <f>'ДС(15-25)'!D145</f>
        <v>0</v>
      </c>
      <c r="F145" s="39">
        <f t="shared" si="8"/>
        <v>0</v>
      </c>
      <c r="G145" s="39">
        <f>' Профилактика Пр.15-25'!D147</f>
        <v>0</v>
      </c>
      <c r="H145" s="39">
        <f>'Диспан.набл.(КП) '!D146</f>
        <v>0</v>
      </c>
      <c r="I145" s="39">
        <f>'Центры здоровья Пр.11-25'!D145</f>
        <v>0</v>
      </c>
      <c r="J145" s="39">
        <f>'АПУ неотл.пом.(15-25)'!D145</f>
        <v>0</v>
      </c>
      <c r="K145" s="39">
        <f>'АПУ обращения 13-25 '!D145</f>
        <v>0</v>
      </c>
      <c r="L145" s="39">
        <f>'ОДИ ПГГ(15-25) '!D145</f>
        <v>0</v>
      </c>
      <c r="M145" s="39">
        <f>'ФАП(15-25) '!D145</f>
        <v>0</v>
      </c>
      <c r="N145" s="39">
        <f>'Объем средств по ПР'!D144</f>
        <v>0</v>
      </c>
      <c r="O145" s="39">
        <f>' СМП (11-25)'!D145</f>
        <v>0</v>
      </c>
      <c r="P145" s="39">
        <f>'Гемодиализ по видам МП(13-25) '!D145</f>
        <v>0</v>
      </c>
      <c r="Q145" s="39">
        <f>'Мед.реаб.(АПУ,ДС,КС) (13-25)'!D145</f>
        <v>0</v>
      </c>
      <c r="R145" s="39">
        <f t="shared" si="9"/>
        <v>0</v>
      </c>
    </row>
    <row r="146" spans="1:18" x14ac:dyDescent="0.2">
      <c r="A146" s="20">
        <v>132</v>
      </c>
      <c r="B146" s="20" t="s">
        <v>263</v>
      </c>
      <c r="C146" s="28" t="s">
        <v>264</v>
      </c>
      <c r="D146" s="39">
        <f>КС!D146</f>
        <v>0</v>
      </c>
      <c r="E146" s="39">
        <f>'ДС(15-25)'!D146</f>
        <v>0</v>
      </c>
      <c r="F146" s="39">
        <f t="shared" si="8"/>
        <v>0</v>
      </c>
      <c r="G146" s="39">
        <f>' Профилактика Пр.15-25'!D148</f>
        <v>0</v>
      </c>
      <c r="H146" s="39">
        <f>'Диспан.набл.(КП) '!D147</f>
        <v>0</v>
      </c>
      <c r="I146" s="39">
        <f>'Центры здоровья Пр.11-25'!D146</f>
        <v>0</v>
      </c>
      <c r="J146" s="39">
        <f>'АПУ неотл.пом.(15-25)'!D146</f>
        <v>0</v>
      </c>
      <c r="K146" s="39">
        <f>'АПУ обращения 13-25 '!D146</f>
        <v>0</v>
      </c>
      <c r="L146" s="39">
        <f>'ОДИ ПГГ(15-25) '!D146</f>
        <v>0</v>
      </c>
      <c r="M146" s="39">
        <f>'ФАП(15-25) '!D146</f>
        <v>0</v>
      </c>
      <c r="N146" s="39">
        <f>'Объем средств по ПР'!D145</f>
        <v>0</v>
      </c>
      <c r="O146" s="39">
        <f>' СМП (11-25)'!D146</f>
        <v>0</v>
      </c>
      <c r="P146" s="39">
        <f>'Гемодиализ по видам МП(13-25) '!D146</f>
        <v>0</v>
      </c>
      <c r="Q146" s="39">
        <f>'Мед.реаб.(АПУ,ДС,КС) (13-25)'!D146</f>
        <v>26121289</v>
      </c>
      <c r="R146" s="39">
        <f t="shared" si="9"/>
        <v>26121289</v>
      </c>
    </row>
    <row r="147" spans="1:18" x14ac:dyDescent="0.2">
      <c r="A147" s="20">
        <v>133</v>
      </c>
      <c r="B147" s="56" t="s">
        <v>315</v>
      </c>
      <c r="C147" s="28" t="s">
        <v>314</v>
      </c>
      <c r="D147" s="39">
        <f>КС!D147</f>
        <v>0</v>
      </c>
      <c r="E147" s="39">
        <f>'ДС(15-25)'!D147</f>
        <v>0</v>
      </c>
      <c r="F147" s="39">
        <f t="shared" si="8"/>
        <v>0</v>
      </c>
      <c r="G147" s="39">
        <f>' Профилактика Пр.15-25'!D149</f>
        <v>0</v>
      </c>
      <c r="H147" s="39">
        <f>'Диспан.набл.(КП) '!D148</f>
        <v>0</v>
      </c>
      <c r="I147" s="39">
        <f>'Центры здоровья Пр.11-25'!D147</f>
        <v>0</v>
      </c>
      <c r="J147" s="39">
        <f>'АПУ неотл.пом.(15-25)'!D147</f>
        <v>0</v>
      </c>
      <c r="K147" s="39">
        <f>'АПУ обращения 13-25 '!D147</f>
        <v>0</v>
      </c>
      <c r="L147" s="39">
        <f>'ОДИ ПГГ(15-25) '!D147</f>
        <v>0</v>
      </c>
      <c r="M147" s="39">
        <f>'ФАП(15-25) '!D147</f>
        <v>0</v>
      </c>
      <c r="N147" s="39">
        <f>'Объем средств по ПР'!D146</f>
        <v>0</v>
      </c>
      <c r="O147" s="39">
        <f>' СМП (11-25)'!D147</f>
        <v>0</v>
      </c>
      <c r="P147" s="39">
        <f>'Гемодиализ по видам МП(13-25) '!D147</f>
        <v>0</v>
      </c>
      <c r="Q147" s="39">
        <f>'Мед.реаб.(АПУ,ДС,КС) (13-25)'!D147</f>
        <v>0</v>
      </c>
      <c r="R147" s="39">
        <f t="shared" si="9"/>
        <v>0</v>
      </c>
    </row>
    <row r="148" spans="1:18" x14ac:dyDescent="0.2">
      <c r="A148" s="20">
        <v>134</v>
      </c>
      <c r="B148" s="56" t="s">
        <v>324</v>
      </c>
      <c r="C148" s="28" t="s">
        <v>321</v>
      </c>
      <c r="D148" s="39">
        <f>КС!D148</f>
        <v>0</v>
      </c>
      <c r="E148" s="39">
        <f>'ДС(15-25)'!D148</f>
        <v>8816614</v>
      </c>
      <c r="F148" s="39">
        <f t="shared" si="8"/>
        <v>0</v>
      </c>
      <c r="G148" s="39">
        <f>' Профилактика Пр.15-25'!D150</f>
        <v>0</v>
      </c>
      <c r="H148" s="39">
        <f>'Диспан.набл.(КП) '!D149</f>
        <v>0</v>
      </c>
      <c r="I148" s="39">
        <f>'Центры здоровья Пр.11-25'!D148</f>
        <v>0</v>
      </c>
      <c r="J148" s="39">
        <f>'АПУ неотл.пом.(15-25)'!D148</f>
        <v>0</v>
      </c>
      <c r="K148" s="39">
        <f>'АПУ обращения 13-25 '!D148</f>
        <v>0</v>
      </c>
      <c r="L148" s="39">
        <f>'ОДИ ПГГ(15-25) '!D148</f>
        <v>0</v>
      </c>
      <c r="M148" s="39">
        <f>'ФАП(15-25) '!D148</f>
        <v>0</v>
      </c>
      <c r="N148" s="39">
        <f>'Объем средств по ПР'!D147</f>
        <v>0</v>
      </c>
      <c r="O148" s="39">
        <f>' СМП (11-25)'!D148</f>
        <v>0</v>
      </c>
      <c r="P148" s="39">
        <f>'Гемодиализ по видам МП(13-25) '!D148</f>
        <v>0</v>
      </c>
      <c r="Q148" s="39">
        <f>'Мед.реаб.(АПУ,ДС,КС) (13-25)'!D148</f>
        <v>0</v>
      </c>
      <c r="R148" s="39">
        <f t="shared" si="9"/>
        <v>8816614</v>
      </c>
    </row>
    <row r="149" spans="1:18" ht="24" x14ac:dyDescent="0.2">
      <c r="A149" s="20">
        <v>135</v>
      </c>
      <c r="B149" s="56" t="s">
        <v>439</v>
      </c>
      <c r="C149" s="15" t="s">
        <v>389</v>
      </c>
      <c r="D149" s="39">
        <f>КС!D149</f>
        <v>0</v>
      </c>
      <c r="E149" s="39">
        <f>'ДС(15-25)'!D149</f>
        <v>0</v>
      </c>
      <c r="F149" s="39">
        <f t="shared" si="8"/>
        <v>0</v>
      </c>
      <c r="G149" s="39">
        <f>' Профилактика Пр.15-25'!D151</f>
        <v>0</v>
      </c>
      <c r="H149" s="39">
        <f>'Диспан.набл.(КП) '!D150</f>
        <v>0</v>
      </c>
      <c r="I149" s="39">
        <f>'Центры здоровья Пр.11-25'!D149</f>
        <v>0</v>
      </c>
      <c r="J149" s="39">
        <f>'АПУ неотл.пом.(15-25)'!D149</f>
        <v>0</v>
      </c>
      <c r="K149" s="39">
        <f>'АПУ обращения 13-25 '!D149</f>
        <v>0</v>
      </c>
      <c r="L149" s="39">
        <f>'ОДИ ПГГ(15-25) '!D149</f>
        <v>0</v>
      </c>
      <c r="M149" s="39">
        <f>'ФАП(15-25) '!D149</f>
        <v>0</v>
      </c>
      <c r="N149" s="39">
        <f>'Объем средств по ПР'!D148</f>
        <v>0</v>
      </c>
      <c r="O149" s="39">
        <f>' СМП (11-25)'!D149</f>
        <v>0</v>
      </c>
      <c r="P149" s="39">
        <f>'Гемодиализ по видам МП(13-25) '!D149</f>
        <v>0</v>
      </c>
      <c r="Q149" s="39">
        <f>'Мед.реаб.(АПУ,ДС,КС) (13-25)'!D149</f>
        <v>0</v>
      </c>
      <c r="R149" s="39">
        <f t="shared" si="9"/>
        <v>0</v>
      </c>
    </row>
    <row r="150" spans="1:18" x14ac:dyDescent="0.2">
      <c r="A150" s="20">
        <v>136</v>
      </c>
      <c r="B150" s="56" t="s">
        <v>434</v>
      </c>
      <c r="C150" s="15" t="s">
        <v>435</v>
      </c>
      <c r="D150" s="39">
        <f>КС!D150</f>
        <v>0</v>
      </c>
      <c r="E150" s="39">
        <f>'ДС(15-25)'!D150</f>
        <v>281476</v>
      </c>
      <c r="F150" s="39">
        <f t="shared" ref="F150" si="10">G150+H150+I150+J150+K150+L150+M150+N150</f>
        <v>0</v>
      </c>
      <c r="G150" s="39">
        <f>' Профилактика Пр.15-25'!D152</f>
        <v>0</v>
      </c>
      <c r="H150" s="39">
        <f>'Диспан.набл.(КП) '!D151</f>
        <v>0</v>
      </c>
      <c r="I150" s="39">
        <f>'Центры здоровья Пр.11-25'!D150</f>
        <v>0</v>
      </c>
      <c r="J150" s="39">
        <f>'АПУ неотл.пом.(15-25)'!D150</f>
        <v>0</v>
      </c>
      <c r="K150" s="39">
        <f>'АПУ обращения 13-25 '!D150</f>
        <v>0</v>
      </c>
      <c r="L150" s="39">
        <f>'ОДИ ПГГ(15-25) '!D150</f>
        <v>0</v>
      </c>
      <c r="M150" s="39">
        <f>'ФАП(15-25) '!D150</f>
        <v>0</v>
      </c>
      <c r="N150" s="39">
        <f>'Объем средств по ПР'!D149</f>
        <v>0</v>
      </c>
      <c r="O150" s="39">
        <f>' СМП (11-25)'!D150</f>
        <v>0</v>
      </c>
      <c r="P150" s="39">
        <f>'Гемодиализ по видам МП(13-25) '!D150</f>
        <v>0</v>
      </c>
      <c r="Q150" s="39">
        <f>'Мед.реаб.(АПУ,ДС,КС) (13-25)'!D150</f>
        <v>0</v>
      </c>
      <c r="R150" s="39">
        <f t="shared" ref="R150:R151" si="11">D150+E150+F150+O150+P150+Q150</f>
        <v>281476</v>
      </c>
    </row>
    <row r="151" spans="1:18" x14ac:dyDescent="0.2">
      <c r="A151" s="20">
        <v>137</v>
      </c>
      <c r="B151" s="56" t="s">
        <v>454</v>
      </c>
      <c r="C151" s="15" t="s">
        <v>455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>
        <f>'Объем средств по ПР'!D150</f>
        <v>0</v>
      </c>
      <c r="O151" s="39"/>
      <c r="P151" s="39"/>
      <c r="Q151" s="39"/>
      <c r="R151" s="39">
        <f t="shared" si="11"/>
        <v>0</v>
      </c>
    </row>
    <row r="152" spans="1:18" x14ac:dyDescent="0.2">
      <c r="D152" s="46"/>
    </row>
    <row r="157" spans="1:18" x14ac:dyDescent="0.2">
      <c r="E157" s="4"/>
      <c r="F157" s="4"/>
      <c r="N157" s="4"/>
      <c r="O157" s="4"/>
      <c r="P157" s="4"/>
      <c r="R157" s="4"/>
    </row>
    <row r="158" spans="1:18" x14ac:dyDescent="0.2">
      <c r="E158" s="4"/>
      <c r="F158" s="4"/>
      <c r="N158" s="4"/>
      <c r="O158" s="4"/>
      <c r="P158" s="4"/>
      <c r="R158" s="4"/>
    </row>
    <row r="159" spans="1:18" x14ac:dyDescent="0.2">
      <c r="E159" s="4"/>
      <c r="F159" s="4"/>
      <c r="N159" s="4"/>
      <c r="O159" s="4"/>
      <c r="P159" s="4"/>
      <c r="R159" s="4"/>
    </row>
    <row r="160" spans="1:18" x14ac:dyDescent="0.2">
      <c r="E160" s="4"/>
      <c r="F160" s="4"/>
      <c r="N160" s="4"/>
      <c r="O160" s="4"/>
      <c r="P160" s="4"/>
      <c r="R160" s="4"/>
    </row>
  </sheetData>
  <mergeCells count="18">
    <mergeCell ref="A92:A95"/>
    <mergeCell ref="B92:B95"/>
    <mergeCell ref="O5:O7"/>
    <mergeCell ref="R5:R7"/>
    <mergeCell ref="G6:N6"/>
    <mergeCell ref="P5:P7"/>
    <mergeCell ref="A8:C8"/>
    <mergeCell ref="A11:C11"/>
    <mergeCell ref="A2:R2"/>
    <mergeCell ref="Q5:Q7"/>
    <mergeCell ref="D5:D7"/>
    <mergeCell ref="E5:E7"/>
    <mergeCell ref="F6:F7"/>
    <mergeCell ref="A4:A7"/>
    <mergeCell ref="B4:B7"/>
    <mergeCell ref="C4:C7"/>
    <mergeCell ref="D4:R4"/>
    <mergeCell ref="F5:N5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D156"/>
  <sheetViews>
    <sheetView zoomScale="98" zoomScaleNormal="98" workbookViewId="0">
      <selection activeCell="N16" sqref="N16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6384" width="9.140625" style="8"/>
  </cols>
  <sheetData>
    <row r="2" spans="1:11" ht="35.25" customHeight="1" x14ac:dyDescent="0.2">
      <c r="A2" s="278" t="s">
        <v>387</v>
      </c>
      <c r="B2" s="278"/>
      <c r="C2" s="278"/>
      <c r="D2" s="278"/>
      <c r="E2" s="278"/>
      <c r="F2" s="278"/>
      <c r="G2" s="278"/>
    </row>
    <row r="3" spans="1:11" ht="18" customHeight="1" x14ac:dyDescent="0.2">
      <c r="A3" s="83"/>
      <c r="B3" s="83"/>
      <c r="C3" s="83"/>
      <c r="D3" s="83"/>
      <c r="E3" s="83"/>
      <c r="F3" s="83"/>
      <c r="G3" s="83"/>
    </row>
    <row r="4" spans="1:11" s="2" customFormat="1" ht="15.75" customHeight="1" x14ac:dyDescent="0.2">
      <c r="A4" s="282" t="s">
        <v>44</v>
      </c>
      <c r="B4" s="282" t="s">
        <v>56</v>
      </c>
      <c r="C4" s="283" t="s">
        <v>45</v>
      </c>
      <c r="D4" s="283" t="s">
        <v>283</v>
      </c>
      <c r="E4" s="283"/>
      <c r="F4" s="283"/>
      <c r="G4" s="283"/>
      <c r="H4" s="61"/>
      <c r="I4" s="61"/>
      <c r="J4" s="61"/>
      <c r="K4" s="61"/>
    </row>
    <row r="5" spans="1:11" ht="15" customHeight="1" x14ac:dyDescent="0.2">
      <c r="A5" s="282"/>
      <c r="B5" s="282"/>
      <c r="C5" s="283"/>
      <c r="D5" s="283" t="s">
        <v>277</v>
      </c>
      <c r="E5" s="283" t="s">
        <v>284</v>
      </c>
      <c r="F5" s="283" t="s">
        <v>285</v>
      </c>
      <c r="G5" s="283" t="s">
        <v>286</v>
      </c>
      <c r="H5" s="62"/>
      <c r="I5" s="62"/>
      <c r="J5" s="62"/>
      <c r="K5" s="62"/>
    </row>
    <row r="6" spans="1:11" ht="14.25" customHeight="1" x14ac:dyDescent="0.2">
      <c r="A6" s="282"/>
      <c r="B6" s="282"/>
      <c r="C6" s="283"/>
      <c r="D6" s="283"/>
      <c r="E6" s="283"/>
      <c r="F6" s="283"/>
      <c r="G6" s="283"/>
      <c r="H6" s="62"/>
      <c r="I6" s="62"/>
      <c r="J6" s="62"/>
      <c r="K6" s="62"/>
    </row>
    <row r="7" spans="1:11" ht="30.75" customHeight="1" x14ac:dyDescent="0.2">
      <c r="A7" s="282"/>
      <c r="B7" s="282"/>
      <c r="C7" s="283"/>
      <c r="D7" s="283"/>
      <c r="E7" s="283"/>
      <c r="F7" s="283"/>
      <c r="G7" s="283"/>
      <c r="H7" s="62"/>
      <c r="I7" s="62"/>
      <c r="J7" s="62"/>
      <c r="K7" s="62"/>
    </row>
    <row r="8" spans="1:11" s="2" customFormat="1" x14ac:dyDescent="0.2">
      <c r="A8" s="277" t="s">
        <v>228</v>
      </c>
      <c r="B8" s="277"/>
      <c r="C8" s="277"/>
      <c r="D8" s="51">
        <f>D9+D10+D11</f>
        <v>5335165448</v>
      </c>
      <c r="E8" s="51">
        <f t="shared" ref="E8:G8" si="0">E9+E10+E11</f>
        <v>5103252100</v>
      </c>
      <c r="F8" s="51">
        <f t="shared" si="0"/>
        <v>41789138</v>
      </c>
      <c r="G8" s="51">
        <f t="shared" si="0"/>
        <v>190124210</v>
      </c>
      <c r="H8" s="61"/>
      <c r="I8" s="61"/>
      <c r="J8" s="61"/>
      <c r="K8" s="61"/>
    </row>
    <row r="9" spans="1:11" s="3" customFormat="1" ht="11.25" customHeight="1" x14ac:dyDescent="0.2">
      <c r="A9" s="5"/>
      <c r="B9" s="5"/>
      <c r="C9" s="11" t="s">
        <v>54</v>
      </c>
      <c r="D9" s="84">
        <f>SUM(E9:G9)</f>
        <v>112117505</v>
      </c>
      <c r="E9" s="38">
        <v>112117505</v>
      </c>
      <c r="F9" s="38"/>
      <c r="G9" s="38"/>
      <c r="H9" s="63"/>
      <c r="I9" s="63"/>
      <c r="J9" s="63"/>
      <c r="K9" s="63"/>
    </row>
    <row r="10" spans="1:11" s="3" customFormat="1" ht="11.25" customHeight="1" x14ac:dyDescent="0.2">
      <c r="A10" s="5"/>
      <c r="B10" s="5"/>
      <c r="C10" s="11" t="s">
        <v>466</v>
      </c>
      <c r="D10" s="84">
        <f t="shared" ref="D10" si="1">SUM(E10:G10)</f>
        <v>0</v>
      </c>
      <c r="E10" s="38"/>
      <c r="F10" s="38"/>
      <c r="G10" s="38"/>
      <c r="H10" s="63"/>
      <c r="I10" s="63"/>
      <c r="J10" s="63"/>
      <c r="K10" s="63"/>
    </row>
    <row r="11" spans="1:11" s="2" customFormat="1" x14ac:dyDescent="0.2">
      <c r="A11" s="277" t="s">
        <v>227</v>
      </c>
      <c r="B11" s="277"/>
      <c r="C11" s="277"/>
      <c r="D11" s="51">
        <f>SUM(D12:D147)</f>
        <v>5223047943</v>
      </c>
      <c r="E11" s="51">
        <f>SUM(E12:E147)</f>
        <v>4991134595</v>
      </c>
      <c r="F11" s="51">
        <f>SUM(F12:F147)</f>
        <v>41789138</v>
      </c>
      <c r="G11" s="51">
        <f>SUM(G12:G147)</f>
        <v>190124210</v>
      </c>
      <c r="H11" s="82">
        <f>D11-'[6] СМП  (12-24)'!D11</f>
        <v>729897113</v>
      </c>
      <c r="I11" s="82">
        <f>E11-'[6] СМП  (12-24)'!E11</f>
        <v>698624112</v>
      </c>
      <c r="J11" s="82">
        <f>F11-'[6] СМП  (12-24)'!F11</f>
        <v>3537158</v>
      </c>
      <c r="K11" s="82">
        <f>G11-'[6] СМП  (12-24)'!G11</f>
        <v>27735843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42</v>
      </c>
      <c r="D12" s="84">
        <v>0</v>
      </c>
      <c r="E12" s="84"/>
      <c r="F12" s="84"/>
      <c r="G12" s="84"/>
      <c r="H12" s="82">
        <f>D12-'[6] СМП  (12-24)'!D12</f>
        <v>0</v>
      </c>
      <c r="I12" s="82">
        <f>E12-'[6] СМП  (12-24)'!E12</f>
        <v>0</v>
      </c>
      <c r="J12" s="82">
        <f>F12-'[6] СМП  (12-24)'!F12</f>
        <v>0</v>
      </c>
      <c r="K12" s="82">
        <f>G12-'[6] СМП  (12-24)'!G12</f>
        <v>0</v>
      </c>
    </row>
    <row r="13" spans="1:11" s="1" customFormat="1" x14ac:dyDescent="0.2">
      <c r="A13" s="20">
        <v>2</v>
      </c>
      <c r="B13" s="13" t="s">
        <v>58</v>
      </c>
      <c r="C13" s="10" t="s">
        <v>213</v>
      </c>
      <c r="D13" s="84">
        <v>0</v>
      </c>
      <c r="E13" s="84"/>
      <c r="F13" s="84"/>
      <c r="G13" s="84"/>
      <c r="H13" s="82">
        <f>D13-'[6] СМП  (12-24)'!D13</f>
        <v>0</v>
      </c>
      <c r="I13" s="82">
        <f>E13-'[6] СМП  (12-24)'!E13</f>
        <v>0</v>
      </c>
      <c r="J13" s="82">
        <f>F13-'[6] СМП  (12-24)'!F13</f>
        <v>0</v>
      </c>
      <c r="K13" s="82">
        <f>G13-'[6] СМП  (12-24)'!G13</f>
        <v>0</v>
      </c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84">
        <f>E14+F14+G14</f>
        <v>192684027</v>
      </c>
      <c r="E14" s="85">
        <v>188779088</v>
      </c>
      <c r="F14" s="85">
        <v>3904939</v>
      </c>
      <c r="G14" s="85"/>
      <c r="H14" s="82">
        <f>D14-'[6] СМП  (12-24)'!D14</f>
        <v>23599553</v>
      </c>
      <c r="I14" s="82">
        <f>E14-'[6] СМП  (12-24)'!E14</f>
        <v>23044099</v>
      </c>
      <c r="J14" s="82">
        <f>F14-'[6] СМП  (12-24)'!F14</f>
        <v>555454</v>
      </c>
      <c r="K14" s="82">
        <f>G14-'[6] СМП  (12-24)'!G14</f>
        <v>0</v>
      </c>
    </row>
    <row r="15" spans="1:11" s="1" customFormat="1" ht="14.25" customHeight="1" x14ac:dyDescent="0.2">
      <c r="A15" s="20">
        <v>4</v>
      </c>
      <c r="B15" s="12" t="s">
        <v>60</v>
      </c>
      <c r="C15" s="10" t="s">
        <v>214</v>
      </c>
      <c r="D15" s="84">
        <f t="shared" ref="D15:D77" si="2">E15+F15+G15</f>
        <v>0</v>
      </c>
      <c r="E15" s="84">
        <v>0</v>
      </c>
      <c r="F15" s="84">
        <v>0</v>
      </c>
      <c r="G15" s="84"/>
      <c r="H15" s="82">
        <f>D15-'[6] СМП  (12-24)'!D15</f>
        <v>0</v>
      </c>
      <c r="I15" s="82">
        <f>E15-'[6] СМП  (12-24)'!E15</f>
        <v>0</v>
      </c>
      <c r="J15" s="82">
        <f>F15-'[6] СМП  (12-24)'!F15</f>
        <v>0</v>
      </c>
      <c r="K15" s="82">
        <f>G15-'[6] СМП  (12-24)'!G15</f>
        <v>0</v>
      </c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84">
        <f t="shared" si="2"/>
        <v>0</v>
      </c>
      <c r="E16" s="84">
        <v>0</v>
      </c>
      <c r="F16" s="84">
        <v>0</v>
      </c>
      <c r="G16" s="84"/>
      <c r="H16" s="82">
        <f>D16-'[6] СМП  (12-24)'!D16</f>
        <v>0</v>
      </c>
      <c r="I16" s="82">
        <f>E16-'[6] СМП  (12-24)'!E16</f>
        <v>0</v>
      </c>
      <c r="J16" s="82">
        <f>F16-'[6] СМП  (12-24)'!F16</f>
        <v>0</v>
      </c>
      <c r="K16" s="82">
        <f>G16-'[6] СМП  (12-24)'!G16</f>
        <v>0</v>
      </c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84">
        <f t="shared" si="2"/>
        <v>411472346</v>
      </c>
      <c r="E17" s="85">
        <v>404998459</v>
      </c>
      <c r="F17" s="85">
        <v>6473887</v>
      </c>
      <c r="G17" s="85"/>
      <c r="H17" s="82">
        <f>D17-'[6] СМП  (12-24)'!D17</f>
        <v>54005710</v>
      </c>
      <c r="I17" s="82">
        <f>E17-'[6] СМП  (12-24)'!E17</f>
        <v>52272180</v>
      </c>
      <c r="J17" s="82">
        <f>F17-'[6] СМП  (12-24)'!F17</f>
        <v>1733530</v>
      </c>
      <c r="K17" s="82">
        <f>G17-'[6] СМП  (12-24)'!G17</f>
        <v>0</v>
      </c>
    </row>
    <row r="18" spans="1:11" s="1" customFormat="1" x14ac:dyDescent="0.2">
      <c r="A18" s="20">
        <v>7</v>
      </c>
      <c r="B18" s="12" t="s">
        <v>64</v>
      </c>
      <c r="C18" s="10" t="s">
        <v>215</v>
      </c>
      <c r="D18" s="84">
        <f t="shared" si="2"/>
        <v>0</v>
      </c>
      <c r="E18" s="84">
        <v>0</v>
      </c>
      <c r="F18" s="84">
        <v>0</v>
      </c>
      <c r="G18" s="84"/>
      <c r="H18" s="82">
        <f>D18-'[6] СМП  (12-24)'!D18</f>
        <v>0</v>
      </c>
      <c r="I18" s="82">
        <f>E18-'[6] СМП  (12-24)'!E18</f>
        <v>0</v>
      </c>
      <c r="J18" s="82">
        <f>F18-'[6] СМП  (12-24)'!F18</f>
        <v>0</v>
      </c>
      <c r="K18" s="82">
        <f>G18-'[6] СМП  (12-24)'!G18</f>
        <v>0</v>
      </c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84">
        <f t="shared" si="2"/>
        <v>0</v>
      </c>
      <c r="E19" s="84">
        <v>0</v>
      </c>
      <c r="F19" s="84">
        <v>0</v>
      </c>
      <c r="G19" s="84"/>
      <c r="H19" s="82">
        <f>D19-'[6] СМП  (12-24)'!D19</f>
        <v>0</v>
      </c>
      <c r="I19" s="82">
        <f>E19-'[6] СМП  (12-24)'!E19</f>
        <v>0</v>
      </c>
      <c r="J19" s="82">
        <f>F19-'[6] СМП  (12-24)'!F19</f>
        <v>0</v>
      </c>
      <c r="K19" s="82">
        <f>G19-'[6] СМП  (12-24)'!G19</f>
        <v>0</v>
      </c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84">
        <f t="shared" si="2"/>
        <v>0</v>
      </c>
      <c r="E20" s="84">
        <v>0</v>
      </c>
      <c r="F20" s="84">
        <v>0</v>
      </c>
      <c r="G20" s="84"/>
      <c r="H20" s="82">
        <f>D20-'[6] СМП  (12-24)'!D20</f>
        <v>0</v>
      </c>
      <c r="I20" s="82">
        <f>E20-'[6] СМП  (12-24)'!E20</f>
        <v>0</v>
      </c>
      <c r="J20" s="82">
        <f>F20-'[6] СМП  (12-24)'!F20</f>
        <v>0</v>
      </c>
      <c r="K20" s="82">
        <f>G20-'[6] СМП  (12-24)'!G20</f>
        <v>0</v>
      </c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84">
        <f t="shared" si="2"/>
        <v>0</v>
      </c>
      <c r="E21" s="84">
        <v>0</v>
      </c>
      <c r="F21" s="84">
        <v>0</v>
      </c>
      <c r="G21" s="84"/>
      <c r="H21" s="82">
        <f>D21-'[6] СМП  (12-24)'!D21</f>
        <v>0</v>
      </c>
      <c r="I21" s="82">
        <f>E21-'[6] СМП  (12-24)'!E21</f>
        <v>0</v>
      </c>
      <c r="J21" s="82">
        <f>F21-'[6] СМП  (12-24)'!F21</f>
        <v>0</v>
      </c>
      <c r="K21" s="82">
        <f>G21-'[6] СМП  (12-24)'!G21</f>
        <v>0</v>
      </c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84">
        <f t="shared" si="2"/>
        <v>0</v>
      </c>
      <c r="E22" s="84">
        <v>0</v>
      </c>
      <c r="F22" s="84">
        <v>0</v>
      </c>
      <c r="G22" s="84"/>
      <c r="H22" s="82">
        <f>D22-'[6] СМП  (12-24)'!D22</f>
        <v>0</v>
      </c>
      <c r="I22" s="82">
        <f>E22-'[6] СМП  (12-24)'!E22</f>
        <v>0</v>
      </c>
      <c r="J22" s="82">
        <f>F22-'[6] СМП  (12-24)'!F22</f>
        <v>0</v>
      </c>
      <c r="K22" s="82">
        <f>G22-'[6] СМП  (12-24)'!G22</f>
        <v>0</v>
      </c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84">
        <f t="shared" si="2"/>
        <v>0</v>
      </c>
      <c r="E23" s="84">
        <v>0</v>
      </c>
      <c r="F23" s="84">
        <v>0</v>
      </c>
      <c r="G23" s="84"/>
      <c r="H23" s="82">
        <f>D23-'[6] СМП  (12-24)'!D23</f>
        <v>0</v>
      </c>
      <c r="I23" s="82">
        <f>E23-'[6] СМП  (12-24)'!E23</f>
        <v>0</v>
      </c>
      <c r="J23" s="82">
        <f>F23-'[6] СМП  (12-24)'!F23</f>
        <v>0</v>
      </c>
      <c r="K23" s="82">
        <f>G23-'[6] СМП  (12-24)'!G23</f>
        <v>0</v>
      </c>
    </row>
    <row r="24" spans="1:11" s="1" customFormat="1" x14ac:dyDescent="0.2">
      <c r="A24" s="20">
        <v>13</v>
      </c>
      <c r="B24" s="21" t="s">
        <v>234</v>
      </c>
      <c r="C24" s="10" t="s">
        <v>235</v>
      </c>
      <c r="D24" s="84">
        <f t="shared" si="2"/>
        <v>0</v>
      </c>
      <c r="E24" s="84">
        <v>0</v>
      </c>
      <c r="F24" s="84">
        <v>0</v>
      </c>
      <c r="G24" s="84"/>
      <c r="H24" s="82">
        <f>D24-'[6] СМП  (12-24)'!D24</f>
        <v>0</v>
      </c>
      <c r="I24" s="82">
        <f>E24-'[6] СМП  (12-24)'!E24</f>
        <v>0</v>
      </c>
      <c r="J24" s="82">
        <f>F24-'[6] СМП  (12-24)'!F24</f>
        <v>0</v>
      </c>
      <c r="K24" s="82">
        <f>G24-'[6] СМП  (12-24)'!G24</f>
        <v>0</v>
      </c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84">
        <f t="shared" si="2"/>
        <v>0</v>
      </c>
      <c r="E25" s="84">
        <v>0</v>
      </c>
      <c r="F25" s="84">
        <v>0</v>
      </c>
      <c r="G25" s="84"/>
      <c r="H25" s="82">
        <f>D25-'[6] СМП  (12-24)'!D25</f>
        <v>0</v>
      </c>
      <c r="I25" s="82">
        <f>E25-'[6] СМП  (12-24)'!E25</f>
        <v>0</v>
      </c>
      <c r="J25" s="82">
        <f>F25-'[6] СМП  (12-24)'!F25</f>
        <v>0</v>
      </c>
      <c r="K25" s="82">
        <f>G25-'[6] СМП  (12-24)'!G25</f>
        <v>0</v>
      </c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84">
        <f t="shared" si="2"/>
        <v>0</v>
      </c>
      <c r="E26" s="84">
        <v>0</v>
      </c>
      <c r="F26" s="84">
        <v>0</v>
      </c>
      <c r="G26" s="84"/>
      <c r="H26" s="82">
        <f>D26-'[6] СМП  (12-24)'!D26</f>
        <v>0</v>
      </c>
      <c r="I26" s="82">
        <f>E26-'[6] СМП  (12-24)'!E26</f>
        <v>0</v>
      </c>
      <c r="J26" s="82">
        <f>F26-'[6] СМП  (12-24)'!F26</f>
        <v>0</v>
      </c>
      <c r="K26" s="82">
        <f>G26-'[6] СМП  (12-24)'!G26</f>
        <v>0</v>
      </c>
    </row>
    <row r="27" spans="1:11" s="1" customFormat="1" x14ac:dyDescent="0.2">
      <c r="A27" s="20">
        <v>16</v>
      </c>
      <c r="B27" s="21" t="s">
        <v>72</v>
      </c>
      <c r="C27" s="10" t="s">
        <v>348</v>
      </c>
      <c r="D27" s="84">
        <f t="shared" si="2"/>
        <v>0</v>
      </c>
      <c r="E27" s="84">
        <v>0</v>
      </c>
      <c r="F27" s="84">
        <v>0</v>
      </c>
      <c r="G27" s="84"/>
      <c r="H27" s="82">
        <f>D27-'[6] СМП  (12-24)'!D27</f>
        <v>0</v>
      </c>
      <c r="I27" s="82">
        <f>E27-'[6] СМП  (12-24)'!E27</f>
        <v>0</v>
      </c>
      <c r="J27" s="82">
        <f>F27-'[6] СМП  (12-24)'!F27</f>
        <v>0</v>
      </c>
      <c r="K27" s="82">
        <f>G27-'[6] СМП  (12-24)'!G27</f>
        <v>0</v>
      </c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84">
        <f t="shared" si="2"/>
        <v>282167409</v>
      </c>
      <c r="E28" s="85">
        <v>278060107</v>
      </c>
      <c r="F28" s="85">
        <v>4107302</v>
      </c>
      <c r="G28" s="85"/>
      <c r="H28" s="82">
        <f>D28-'[6] СМП  (12-24)'!D28</f>
        <v>37462331</v>
      </c>
      <c r="I28" s="82">
        <f>E28-'[6] СМП  (12-24)'!E28</f>
        <v>37905273</v>
      </c>
      <c r="J28" s="82">
        <f>F28-'[6] СМП  (12-24)'!F28</f>
        <v>-442942</v>
      </c>
      <c r="K28" s="82">
        <f>G28-'[6] СМП  (12-24)'!G28</f>
        <v>0</v>
      </c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84">
        <f t="shared" si="2"/>
        <v>0</v>
      </c>
      <c r="E29" s="84">
        <v>0</v>
      </c>
      <c r="F29" s="84">
        <v>0</v>
      </c>
      <c r="G29" s="84"/>
      <c r="H29" s="82">
        <f>D29-'[6] СМП  (12-24)'!D29</f>
        <v>0</v>
      </c>
      <c r="I29" s="82">
        <f>E29-'[6] СМП  (12-24)'!E29</f>
        <v>0</v>
      </c>
      <c r="J29" s="82">
        <f>F29-'[6] СМП  (12-24)'!F29</f>
        <v>0</v>
      </c>
      <c r="K29" s="82">
        <f>G29-'[6] СМП  (12-24)'!G29</f>
        <v>0</v>
      </c>
    </row>
    <row r="30" spans="1:11" s="1" customFormat="1" x14ac:dyDescent="0.2">
      <c r="A30" s="20">
        <v>19</v>
      </c>
      <c r="B30" s="12" t="s">
        <v>75</v>
      </c>
      <c r="C30" s="10" t="s">
        <v>216</v>
      </c>
      <c r="D30" s="84">
        <f t="shared" si="2"/>
        <v>0</v>
      </c>
      <c r="E30" s="84">
        <v>0</v>
      </c>
      <c r="F30" s="84">
        <v>0</v>
      </c>
      <c r="G30" s="84"/>
      <c r="H30" s="82">
        <f>D30-'[6] СМП  (12-24)'!D30</f>
        <v>0</v>
      </c>
      <c r="I30" s="82">
        <f>E30-'[6] СМП  (12-24)'!E30</f>
        <v>0</v>
      </c>
      <c r="J30" s="82">
        <f>F30-'[6] СМП  (12-24)'!F30</f>
        <v>0</v>
      </c>
      <c r="K30" s="82">
        <f>G30-'[6] СМП  (12-24)'!G30</f>
        <v>0</v>
      </c>
    </row>
    <row r="31" spans="1:11" x14ac:dyDescent="0.2">
      <c r="A31" s="20">
        <v>20</v>
      </c>
      <c r="B31" s="12" t="s">
        <v>76</v>
      </c>
      <c r="C31" s="10" t="s">
        <v>349</v>
      </c>
      <c r="D31" s="84">
        <f t="shared" si="2"/>
        <v>0</v>
      </c>
      <c r="E31" s="86">
        <v>0</v>
      </c>
      <c r="F31" s="86">
        <v>0</v>
      </c>
      <c r="G31" s="86"/>
      <c r="H31" s="82">
        <f>D31-'[6] СМП  (12-24)'!D31</f>
        <v>0</v>
      </c>
      <c r="I31" s="82">
        <f>E31-'[6] СМП  (12-24)'!E31</f>
        <v>0</v>
      </c>
      <c r="J31" s="82">
        <f>F31-'[6] СМП  (12-24)'!F31</f>
        <v>0</v>
      </c>
      <c r="K31" s="82">
        <f>G31-'[6] СМП  (12-24)'!G31</f>
        <v>0</v>
      </c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84">
        <f t="shared" si="2"/>
        <v>191559753</v>
      </c>
      <c r="E32" s="85">
        <v>188936225</v>
      </c>
      <c r="F32" s="85">
        <v>2623528</v>
      </c>
      <c r="G32" s="85"/>
      <c r="H32" s="82">
        <f>D32-'[6] СМП  (12-24)'!D32</f>
        <v>23502332</v>
      </c>
      <c r="I32" s="82">
        <f>E32-'[6] СМП  (12-24)'!E32</f>
        <v>23912300</v>
      </c>
      <c r="J32" s="82">
        <f>F32-'[6] СМП  (12-24)'!F32</f>
        <v>-409968</v>
      </c>
      <c r="K32" s="82">
        <f>G32-'[6] СМП  (12-24)'!G32</f>
        <v>0</v>
      </c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84">
        <f t="shared" si="2"/>
        <v>31014099</v>
      </c>
      <c r="E33" s="85">
        <v>30781411</v>
      </c>
      <c r="F33" s="85">
        <v>232688</v>
      </c>
      <c r="G33" s="85"/>
      <c r="H33" s="82">
        <f>D33-'[6] СМП  (12-24)'!D33</f>
        <v>4160905</v>
      </c>
      <c r="I33" s="82">
        <f>E33-'[6] СМП  (12-24)'!E33</f>
        <v>4062014</v>
      </c>
      <c r="J33" s="82">
        <f>F33-'[6] СМП  (12-24)'!F33</f>
        <v>98891</v>
      </c>
      <c r="K33" s="82">
        <f>G33-'[6] СМП  (12-24)'!G33</f>
        <v>0</v>
      </c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84">
        <f t="shared" si="2"/>
        <v>0</v>
      </c>
      <c r="E34" s="84">
        <v>0</v>
      </c>
      <c r="F34" s="84">
        <v>0</v>
      </c>
      <c r="G34" s="84"/>
      <c r="H34" s="82">
        <f>D34-'[6] СМП  (12-24)'!D34</f>
        <v>0</v>
      </c>
      <c r="I34" s="82">
        <f>E34-'[6] СМП  (12-24)'!E34</f>
        <v>0</v>
      </c>
      <c r="J34" s="82">
        <f>F34-'[6] СМП  (12-24)'!F34</f>
        <v>0</v>
      </c>
      <c r="K34" s="82">
        <f>G34-'[6] СМП  (12-24)'!G34</f>
        <v>0</v>
      </c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84">
        <f t="shared" si="2"/>
        <v>0</v>
      </c>
      <c r="E35" s="84">
        <v>0</v>
      </c>
      <c r="F35" s="84">
        <v>0</v>
      </c>
      <c r="G35" s="84"/>
      <c r="H35" s="82">
        <f>D35-'[6] СМП  (12-24)'!D35</f>
        <v>0</v>
      </c>
      <c r="I35" s="82">
        <f>E35-'[6] СМП  (12-24)'!E35</f>
        <v>0</v>
      </c>
      <c r="J35" s="82">
        <f>F35-'[6] СМП  (12-24)'!F35</f>
        <v>0</v>
      </c>
      <c r="K35" s="82">
        <f>G35-'[6] СМП  (12-24)'!G35</f>
        <v>0</v>
      </c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84">
        <f t="shared" si="2"/>
        <v>0</v>
      </c>
      <c r="E36" s="84">
        <v>0</v>
      </c>
      <c r="F36" s="84">
        <v>0</v>
      </c>
      <c r="G36" s="84"/>
      <c r="H36" s="82">
        <f>D36-'[6] СМП  (12-24)'!D36</f>
        <v>0</v>
      </c>
      <c r="I36" s="82">
        <f>E36-'[6] СМП  (12-24)'!E36</f>
        <v>0</v>
      </c>
      <c r="J36" s="82">
        <f>F36-'[6] СМП  (12-24)'!F36</f>
        <v>0</v>
      </c>
      <c r="K36" s="82">
        <f>G36-'[6] СМП  (12-24)'!G36</f>
        <v>0</v>
      </c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84">
        <f t="shared" si="2"/>
        <v>0</v>
      </c>
      <c r="E37" s="84">
        <v>0</v>
      </c>
      <c r="F37" s="84">
        <v>0</v>
      </c>
      <c r="G37" s="84"/>
      <c r="H37" s="82">
        <f>D37-'[6] СМП  (12-24)'!D37</f>
        <v>0</v>
      </c>
      <c r="I37" s="82">
        <f>E37-'[6] СМП  (12-24)'!E37</f>
        <v>0</v>
      </c>
      <c r="J37" s="82">
        <f>F37-'[6] СМП  (12-24)'!F37</f>
        <v>0</v>
      </c>
      <c r="K37" s="82">
        <f>G37-'[6] СМП  (12-24)'!G37</f>
        <v>0</v>
      </c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84">
        <f t="shared" si="2"/>
        <v>0</v>
      </c>
      <c r="E38" s="84">
        <v>0</v>
      </c>
      <c r="F38" s="84">
        <v>0</v>
      </c>
      <c r="G38" s="84"/>
      <c r="H38" s="82">
        <f>D38-'[6] СМП  (12-24)'!D38</f>
        <v>0</v>
      </c>
      <c r="I38" s="82">
        <f>E38-'[6] СМП  (12-24)'!E38</f>
        <v>0</v>
      </c>
      <c r="J38" s="82">
        <f>F38-'[6] СМП  (12-24)'!F38</f>
        <v>0</v>
      </c>
      <c r="K38" s="82">
        <f>G38-'[6] СМП  (12-24)'!G38</f>
        <v>0</v>
      </c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84">
        <f t="shared" si="2"/>
        <v>280561231</v>
      </c>
      <c r="E39" s="85">
        <v>279044407</v>
      </c>
      <c r="F39" s="85">
        <v>1516824</v>
      </c>
      <c r="G39" s="85"/>
      <c r="H39" s="82">
        <f>D39-'[6] СМП  (12-24)'!D40</f>
        <v>35772699</v>
      </c>
      <c r="I39" s="82">
        <f>E39-'[6] СМП  (12-24)'!E40</f>
        <v>36404601</v>
      </c>
      <c r="J39" s="82">
        <f>F39-'[6] СМП  (12-24)'!F40</f>
        <v>-631902</v>
      </c>
      <c r="K39" s="82">
        <f>G39-'[6] СМП  (12-24)'!G40</f>
        <v>0</v>
      </c>
    </row>
    <row r="40" spans="1:11" x14ac:dyDescent="0.2">
      <c r="A40" s="20">
        <v>29</v>
      </c>
      <c r="B40" s="12" t="s">
        <v>91</v>
      </c>
      <c r="C40" s="10" t="s">
        <v>37</v>
      </c>
      <c r="D40" s="84">
        <f t="shared" si="2"/>
        <v>0</v>
      </c>
      <c r="E40" s="86">
        <v>0</v>
      </c>
      <c r="F40" s="86">
        <v>0</v>
      </c>
      <c r="G40" s="86"/>
      <c r="H40" s="82">
        <f>D40-'[6] СМП  (12-24)'!D41</f>
        <v>0</v>
      </c>
      <c r="I40" s="82">
        <f>E40-'[6] СМП  (12-24)'!E41</f>
        <v>0</v>
      </c>
      <c r="J40" s="82">
        <f>F40-'[6] СМП  (12-24)'!F41</f>
        <v>0</v>
      </c>
      <c r="K40" s="82">
        <f>G40-'[6] СМП  (12-24)'!G41</f>
        <v>0</v>
      </c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84">
        <f t="shared" si="2"/>
        <v>0</v>
      </c>
      <c r="E41" s="84">
        <v>0</v>
      </c>
      <c r="F41" s="84">
        <v>0</v>
      </c>
      <c r="G41" s="84"/>
      <c r="H41" s="82">
        <f>D41-'[6] СМП  (12-24)'!D42</f>
        <v>0</v>
      </c>
      <c r="I41" s="82">
        <f>E41-'[6] СМП  (12-24)'!E42</f>
        <v>0</v>
      </c>
      <c r="J41" s="82">
        <f>F41-'[6] СМП  (12-24)'!F42</f>
        <v>0</v>
      </c>
      <c r="K41" s="82">
        <f>G41-'[6] СМП  (12-24)'!G42</f>
        <v>0</v>
      </c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84">
        <f t="shared" si="2"/>
        <v>0</v>
      </c>
      <c r="E42" s="84">
        <v>0</v>
      </c>
      <c r="F42" s="84">
        <v>0</v>
      </c>
      <c r="G42" s="84"/>
      <c r="H42" s="82">
        <f>D42-'[6] СМП  (12-24)'!D43</f>
        <v>0</v>
      </c>
      <c r="I42" s="82">
        <f>E42-'[6] СМП  (12-24)'!E43</f>
        <v>0</v>
      </c>
      <c r="J42" s="82">
        <f>F42-'[6] СМП  (12-24)'!F43</f>
        <v>0</v>
      </c>
      <c r="K42" s="82">
        <f>G42-'[6] СМП  (12-24)'!G43</f>
        <v>0</v>
      </c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84">
        <f t="shared" si="2"/>
        <v>0</v>
      </c>
      <c r="E43" s="84">
        <v>0</v>
      </c>
      <c r="F43" s="84">
        <v>0</v>
      </c>
      <c r="G43" s="84"/>
      <c r="H43" s="82">
        <f>D43-'[6] СМП  (12-24)'!D44</f>
        <v>0</v>
      </c>
      <c r="I43" s="82">
        <f>E43-'[6] СМП  (12-24)'!E44</f>
        <v>0</v>
      </c>
      <c r="J43" s="82">
        <f>F43-'[6] СМП  (12-24)'!F44</f>
        <v>0</v>
      </c>
      <c r="K43" s="82">
        <f>G43-'[6] СМП  (12-24)'!G44</f>
        <v>0</v>
      </c>
    </row>
    <row r="44" spans="1:11" x14ac:dyDescent="0.2">
      <c r="A44" s="20">
        <v>33</v>
      </c>
      <c r="B44" s="12" t="s">
        <v>95</v>
      </c>
      <c r="C44" s="10" t="s">
        <v>217</v>
      </c>
      <c r="D44" s="84">
        <f t="shared" si="2"/>
        <v>0</v>
      </c>
      <c r="E44" s="86">
        <v>0</v>
      </c>
      <c r="F44" s="86">
        <v>0</v>
      </c>
      <c r="G44" s="86"/>
      <c r="H44" s="82">
        <f>D44-'[6] СМП  (12-24)'!D45</f>
        <v>0</v>
      </c>
      <c r="I44" s="82">
        <f>E44-'[6] СМП  (12-24)'!E45</f>
        <v>0</v>
      </c>
      <c r="J44" s="82">
        <f>F44-'[6] СМП  (12-24)'!F45</f>
        <v>0</v>
      </c>
      <c r="K44" s="82">
        <f>G44-'[6] СМП  (12-24)'!G45</f>
        <v>0</v>
      </c>
    </row>
    <row r="45" spans="1:11" s="1" customFormat="1" x14ac:dyDescent="0.2">
      <c r="A45" s="20">
        <v>34</v>
      </c>
      <c r="B45" s="14" t="s">
        <v>96</v>
      </c>
      <c r="C45" s="15" t="s">
        <v>218</v>
      </c>
      <c r="D45" s="84">
        <f t="shared" si="2"/>
        <v>0</v>
      </c>
      <c r="E45" s="84">
        <v>0</v>
      </c>
      <c r="F45" s="84">
        <v>0</v>
      </c>
      <c r="G45" s="84"/>
      <c r="H45" s="82">
        <f>D45-'[6] СМП  (12-24)'!D46</f>
        <v>0</v>
      </c>
      <c r="I45" s="82">
        <f>E45-'[6] СМП  (12-24)'!E46</f>
        <v>0</v>
      </c>
      <c r="J45" s="82">
        <f>F45-'[6] СМП  (12-24)'!F46</f>
        <v>0</v>
      </c>
      <c r="K45" s="82">
        <f>G45-'[6] СМП  (12-24)'!G46</f>
        <v>0</v>
      </c>
    </row>
    <row r="46" spans="1:11" s="1" customFormat="1" x14ac:dyDescent="0.2">
      <c r="A46" s="20">
        <v>35</v>
      </c>
      <c r="B46" s="12" t="s">
        <v>97</v>
      </c>
      <c r="C46" s="10" t="s">
        <v>219</v>
      </c>
      <c r="D46" s="84">
        <f t="shared" si="2"/>
        <v>0</v>
      </c>
      <c r="E46" s="84">
        <v>0</v>
      </c>
      <c r="F46" s="84">
        <v>0</v>
      </c>
      <c r="G46" s="84"/>
      <c r="H46" s="82">
        <f>D46-'[6] СМП  (12-24)'!D47</f>
        <v>0</v>
      </c>
      <c r="I46" s="82">
        <f>E46-'[6] СМП  (12-24)'!E47</f>
        <v>0</v>
      </c>
      <c r="J46" s="82">
        <f>F46-'[6] СМП  (12-24)'!F47</f>
        <v>0</v>
      </c>
      <c r="K46" s="82">
        <f>G46-'[6] СМП  (12-24)'!G47</f>
        <v>0</v>
      </c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84">
        <f t="shared" si="2"/>
        <v>0</v>
      </c>
      <c r="E47" s="84">
        <v>0</v>
      </c>
      <c r="F47" s="84">
        <v>0</v>
      </c>
      <c r="G47" s="84"/>
      <c r="H47" s="82">
        <f>D47-'[6] СМП  (12-24)'!D48</f>
        <v>0</v>
      </c>
      <c r="I47" s="82">
        <f>E47-'[6] СМП  (12-24)'!E48</f>
        <v>0</v>
      </c>
      <c r="J47" s="82">
        <f>F47-'[6] СМП  (12-24)'!F48</f>
        <v>0</v>
      </c>
      <c r="K47" s="82">
        <f>G47-'[6] СМП  (12-24)'!G48</f>
        <v>0</v>
      </c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84">
        <f t="shared" si="2"/>
        <v>0</v>
      </c>
      <c r="E48" s="84">
        <v>0</v>
      </c>
      <c r="F48" s="84">
        <v>0</v>
      </c>
      <c r="G48" s="84"/>
      <c r="H48" s="82">
        <f>D48-'[6] СМП  (12-24)'!D49</f>
        <v>0</v>
      </c>
      <c r="I48" s="82">
        <f>E48-'[6] СМП  (12-24)'!E49</f>
        <v>0</v>
      </c>
      <c r="J48" s="82">
        <f>F48-'[6] СМП  (12-24)'!F49</f>
        <v>0</v>
      </c>
      <c r="K48" s="82">
        <f>G48-'[6] СМП  (12-24)'!G49</f>
        <v>0</v>
      </c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84">
        <f t="shared" si="2"/>
        <v>0</v>
      </c>
      <c r="E49" s="84">
        <v>0</v>
      </c>
      <c r="F49" s="84">
        <v>0</v>
      </c>
      <c r="G49" s="84"/>
      <c r="H49" s="82">
        <f>D49-'[6] СМП  (12-24)'!D50</f>
        <v>0</v>
      </c>
      <c r="I49" s="82">
        <f>E49-'[6] СМП  (12-24)'!E50</f>
        <v>0</v>
      </c>
      <c r="J49" s="82">
        <f>F49-'[6] СМП  (12-24)'!F50</f>
        <v>0</v>
      </c>
      <c r="K49" s="82">
        <f>G49-'[6] СМП  (12-24)'!G50</f>
        <v>0</v>
      </c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84">
        <f t="shared" si="2"/>
        <v>499856355</v>
      </c>
      <c r="E50" s="85">
        <v>491792294</v>
      </c>
      <c r="F50" s="85">
        <v>8064061</v>
      </c>
      <c r="G50" s="85"/>
      <c r="H50" s="82">
        <f>D50-'[6] СМП  (12-24)'!D51</f>
        <v>68541614</v>
      </c>
      <c r="I50" s="82">
        <f>E50-'[6] СМП  (12-24)'!E51</f>
        <v>67177043</v>
      </c>
      <c r="J50" s="82">
        <f>F50-'[6] СМП  (12-24)'!F51</f>
        <v>1364571</v>
      </c>
      <c r="K50" s="82">
        <f>G50-'[6] СМП  (12-24)'!G51</f>
        <v>0</v>
      </c>
    </row>
    <row r="51" spans="1:11" s="1" customFormat="1" x14ac:dyDescent="0.2">
      <c r="A51" s="20">
        <v>40</v>
      </c>
      <c r="B51" s="12" t="s">
        <v>104</v>
      </c>
      <c r="C51" s="10" t="s">
        <v>224</v>
      </c>
      <c r="D51" s="84">
        <f t="shared" si="2"/>
        <v>0</v>
      </c>
      <c r="E51" s="84">
        <v>0</v>
      </c>
      <c r="F51" s="84">
        <v>0</v>
      </c>
      <c r="G51" s="84"/>
      <c r="H51" s="82">
        <f>D51-'[6] СМП  (12-24)'!D52</f>
        <v>0</v>
      </c>
      <c r="I51" s="82">
        <f>E51-'[6] СМП  (12-24)'!E52</f>
        <v>0</v>
      </c>
      <c r="J51" s="82">
        <f>F51-'[6] СМП  (12-24)'!F52</f>
        <v>0</v>
      </c>
      <c r="K51" s="82">
        <f>G51-'[6] СМП  (12-24)'!G52</f>
        <v>0</v>
      </c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84">
        <f t="shared" si="2"/>
        <v>0</v>
      </c>
      <c r="E52" s="84">
        <v>0</v>
      </c>
      <c r="F52" s="84">
        <v>0</v>
      </c>
      <c r="G52" s="84"/>
      <c r="H52" s="82">
        <f>D52-'[6] СМП  (12-24)'!D53</f>
        <v>0</v>
      </c>
      <c r="I52" s="82">
        <f>E52-'[6] СМП  (12-24)'!E53</f>
        <v>0</v>
      </c>
      <c r="J52" s="82">
        <f>F52-'[6] СМП  (12-24)'!F53</f>
        <v>0</v>
      </c>
      <c r="K52" s="82">
        <f>G52-'[6] СМП  (12-24)'!G53</f>
        <v>0</v>
      </c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84">
        <f t="shared" si="2"/>
        <v>0</v>
      </c>
      <c r="E53" s="84">
        <v>0</v>
      </c>
      <c r="F53" s="84">
        <v>0</v>
      </c>
      <c r="G53" s="84"/>
      <c r="H53" s="82">
        <f>D53-'[6] СМП  (12-24)'!D54</f>
        <v>0</v>
      </c>
      <c r="I53" s="82">
        <f>E53-'[6] СМП  (12-24)'!E54</f>
        <v>0</v>
      </c>
      <c r="J53" s="82">
        <f>F53-'[6] СМП  (12-24)'!F54</f>
        <v>0</v>
      </c>
      <c r="K53" s="82">
        <f>G53-'[6] СМП  (12-24)'!G54</f>
        <v>0</v>
      </c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84">
        <f t="shared" si="2"/>
        <v>0</v>
      </c>
      <c r="E54" s="84">
        <v>0</v>
      </c>
      <c r="F54" s="84">
        <v>0</v>
      </c>
      <c r="G54" s="84"/>
      <c r="H54" s="82">
        <f>D54-'[6] СМП  (12-24)'!D55</f>
        <v>0</v>
      </c>
      <c r="I54" s="82">
        <f>E54-'[6] СМП  (12-24)'!E55</f>
        <v>0</v>
      </c>
      <c r="J54" s="82">
        <f>F54-'[6] СМП  (12-24)'!F55</f>
        <v>0</v>
      </c>
      <c r="K54" s="82">
        <f>G54-'[6] СМП  (12-24)'!G55</f>
        <v>0</v>
      </c>
    </row>
    <row r="55" spans="1:11" s="1" customFormat="1" x14ac:dyDescent="0.2">
      <c r="A55" s="20">
        <v>44</v>
      </c>
      <c r="B55" s="21" t="s">
        <v>107</v>
      </c>
      <c r="C55" s="10" t="s">
        <v>220</v>
      </c>
      <c r="D55" s="84">
        <f t="shared" si="2"/>
        <v>0</v>
      </c>
      <c r="E55" s="84">
        <v>0</v>
      </c>
      <c r="F55" s="84">
        <v>0</v>
      </c>
      <c r="G55" s="84"/>
      <c r="H55" s="82">
        <f>D55-'[6] СМП  (12-24)'!D56</f>
        <v>0</v>
      </c>
      <c r="I55" s="82">
        <f>E55-'[6] СМП  (12-24)'!E56</f>
        <v>0</v>
      </c>
      <c r="J55" s="82">
        <f>F55-'[6] СМП  (12-24)'!F56</f>
        <v>0</v>
      </c>
      <c r="K55" s="82">
        <f>G55-'[6] СМП  (12-24)'!G56</f>
        <v>0</v>
      </c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84">
        <f t="shared" si="2"/>
        <v>0</v>
      </c>
      <c r="E56" s="84">
        <v>0</v>
      </c>
      <c r="F56" s="84">
        <v>0</v>
      </c>
      <c r="G56" s="84"/>
      <c r="H56" s="82">
        <f>D56-'[6] СМП  (12-24)'!D57</f>
        <v>0</v>
      </c>
      <c r="I56" s="82">
        <f>E56-'[6] СМП  (12-24)'!E57</f>
        <v>0</v>
      </c>
      <c r="J56" s="82">
        <f>F56-'[6] СМП  (12-24)'!F57</f>
        <v>0</v>
      </c>
      <c r="K56" s="82">
        <f>G56-'[6] СМП  (12-24)'!G57</f>
        <v>0</v>
      </c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84">
        <f t="shared" si="2"/>
        <v>0</v>
      </c>
      <c r="E57" s="84">
        <v>0</v>
      </c>
      <c r="F57" s="84">
        <v>0</v>
      </c>
      <c r="G57" s="84"/>
      <c r="H57" s="82">
        <f>D57-'[6] СМП  (12-24)'!D58</f>
        <v>0</v>
      </c>
      <c r="I57" s="82">
        <f>E57-'[6] СМП  (12-24)'!E58</f>
        <v>0</v>
      </c>
      <c r="J57" s="82">
        <f>F57-'[6] СМП  (12-24)'!F58</f>
        <v>0</v>
      </c>
      <c r="K57" s="82">
        <f>G57-'[6] СМП  (12-24)'!G58</f>
        <v>0</v>
      </c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84">
        <f t="shared" si="2"/>
        <v>0</v>
      </c>
      <c r="E58" s="84">
        <v>0</v>
      </c>
      <c r="F58" s="84">
        <v>0</v>
      </c>
      <c r="G58" s="84"/>
      <c r="H58" s="82">
        <f>D58-'[6] СМП  (12-24)'!D59</f>
        <v>0</v>
      </c>
      <c r="I58" s="82">
        <f>E58-'[6] СМП  (12-24)'!E59</f>
        <v>0</v>
      </c>
      <c r="J58" s="82">
        <f>F58-'[6] СМП  (12-24)'!F59</f>
        <v>0</v>
      </c>
      <c r="K58" s="82">
        <f>G58-'[6] СМП  (12-24)'!G59</f>
        <v>0</v>
      </c>
    </row>
    <row r="59" spans="1:11" s="1" customFormat="1" x14ac:dyDescent="0.2">
      <c r="A59" s="20">
        <v>48</v>
      </c>
      <c r="B59" s="21" t="s">
        <v>111</v>
      </c>
      <c r="C59" s="10" t="s">
        <v>221</v>
      </c>
      <c r="D59" s="84">
        <f t="shared" si="2"/>
        <v>0</v>
      </c>
      <c r="E59" s="84">
        <v>0</v>
      </c>
      <c r="F59" s="84">
        <v>0</v>
      </c>
      <c r="G59" s="84"/>
      <c r="H59" s="82">
        <f>D59-'[6] СМП  (12-24)'!D60</f>
        <v>0</v>
      </c>
      <c r="I59" s="82">
        <f>E59-'[6] СМП  (12-24)'!E60</f>
        <v>0</v>
      </c>
      <c r="J59" s="82">
        <f>F59-'[6] СМП  (12-24)'!F60</f>
        <v>0</v>
      </c>
      <c r="K59" s="82">
        <f>G59-'[6] СМП  (12-24)'!G60</f>
        <v>0</v>
      </c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84">
        <f t="shared" si="2"/>
        <v>0</v>
      </c>
      <c r="E60" s="84">
        <v>0</v>
      </c>
      <c r="F60" s="84">
        <v>0</v>
      </c>
      <c r="G60" s="84"/>
      <c r="H60" s="82">
        <f>D60-'[6] СМП  (12-24)'!D61</f>
        <v>0</v>
      </c>
      <c r="I60" s="82">
        <f>E60-'[6] СМП  (12-24)'!E61</f>
        <v>0</v>
      </c>
      <c r="J60" s="82">
        <f>F60-'[6] СМП  (12-24)'!F61</f>
        <v>0</v>
      </c>
      <c r="K60" s="82">
        <f>G60-'[6] СМП  (12-24)'!G61</f>
        <v>0</v>
      </c>
    </row>
    <row r="61" spans="1:11" s="1" customFormat="1" x14ac:dyDescent="0.2">
      <c r="A61" s="20">
        <v>50</v>
      </c>
      <c r="B61" s="21" t="s">
        <v>160</v>
      </c>
      <c r="C61" s="10" t="s">
        <v>53</v>
      </c>
      <c r="D61" s="84">
        <f t="shared" si="2"/>
        <v>0</v>
      </c>
      <c r="E61" s="84">
        <v>0</v>
      </c>
      <c r="F61" s="84">
        <v>0</v>
      </c>
      <c r="G61" s="84"/>
      <c r="H61" s="82">
        <f>D61-'[6] СМП  (12-24)'!D62</f>
        <v>0</v>
      </c>
      <c r="I61" s="82">
        <f>E61-'[6] СМП  (12-24)'!E62</f>
        <v>0</v>
      </c>
      <c r="J61" s="82">
        <f>F61-'[6] СМП  (12-24)'!F62</f>
        <v>0</v>
      </c>
      <c r="K61" s="82">
        <f>G61-'[6] СМП  (12-24)'!G62</f>
        <v>0</v>
      </c>
    </row>
    <row r="62" spans="1:11" s="1" customFormat="1" x14ac:dyDescent="0.2">
      <c r="A62" s="20">
        <v>51</v>
      </c>
      <c r="B62" s="21" t="s">
        <v>113</v>
      </c>
      <c r="C62" s="10" t="s">
        <v>222</v>
      </c>
      <c r="D62" s="84">
        <f t="shared" si="2"/>
        <v>0</v>
      </c>
      <c r="E62" s="84">
        <v>0</v>
      </c>
      <c r="F62" s="84">
        <v>0</v>
      </c>
      <c r="G62" s="84"/>
      <c r="H62" s="82">
        <f>D62-'[6] СМП  (12-24)'!D63</f>
        <v>0</v>
      </c>
      <c r="I62" s="82">
        <f>E62-'[6] СМП  (12-24)'!E63</f>
        <v>0</v>
      </c>
      <c r="J62" s="82">
        <f>F62-'[6] СМП  (12-24)'!F63</f>
        <v>0</v>
      </c>
      <c r="K62" s="82">
        <f>G62-'[6] СМП  (12-24)'!G63</f>
        <v>0</v>
      </c>
    </row>
    <row r="63" spans="1:11" s="1" customFormat="1" x14ac:dyDescent="0.2">
      <c r="A63" s="20">
        <v>52</v>
      </c>
      <c r="B63" s="13" t="s">
        <v>162</v>
      </c>
      <c r="C63" s="10" t="s">
        <v>223</v>
      </c>
      <c r="D63" s="84">
        <f t="shared" si="2"/>
        <v>0</v>
      </c>
      <c r="E63" s="84">
        <v>0</v>
      </c>
      <c r="F63" s="84">
        <v>0</v>
      </c>
      <c r="G63" s="84"/>
      <c r="H63" s="82">
        <f>D63-'[6] СМП  (12-24)'!D64</f>
        <v>0</v>
      </c>
      <c r="I63" s="82">
        <f>E63-'[6] СМП  (12-24)'!E64</f>
        <v>0</v>
      </c>
      <c r="J63" s="82">
        <f>F63-'[6] СМП  (12-24)'!F64</f>
        <v>0</v>
      </c>
      <c r="K63" s="82">
        <f>G63-'[6] СМП  (12-24)'!G64</f>
        <v>0</v>
      </c>
    </row>
    <row r="64" spans="1:11" s="1" customFormat="1" x14ac:dyDescent="0.2">
      <c r="A64" s="20">
        <v>53</v>
      </c>
      <c r="B64" s="21" t="s">
        <v>226</v>
      </c>
      <c r="C64" s="10" t="s">
        <v>225</v>
      </c>
      <c r="D64" s="84">
        <f t="shared" si="2"/>
        <v>0</v>
      </c>
      <c r="E64" s="84">
        <v>0</v>
      </c>
      <c r="F64" s="84">
        <v>0</v>
      </c>
      <c r="G64" s="84"/>
      <c r="H64" s="82">
        <f>D64-'[6] СМП  (12-24)'!D65</f>
        <v>0</v>
      </c>
      <c r="I64" s="82">
        <f>E64-'[6] СМП  (12-24)'!E65</f>
        <v>0</v>
      </c>
      <c r="J64" s="82">
        <f>F64-'[6] СМП  (12-24)'!F65</f>
        <v>0</v>
      </c>
      <c r="K64" s="82">
        <f>G64-'[6] СМП  (12-24)'!G65</f>
        <v>0</v>
      </c>
    </row>
    <row r="65" spans="1:11" s="1" customFormat="1" x14ac:dyDescent="0.2">
      <c r="A65" s="20">
        <v>54</v>
      </c>
      <c r="B65" s="21" t="s">
        <v>236</v>
      </c>
      <c r="C65" s="10" t="s">
        <v>237</v>
      </c>
      <c r="D65" s="84">
        <f t="shared" si="2"/>
        <v>0</v>
      </c>
      <c r="E65" s="84">
        <v>0</v>
      </c>
      <c r="F65" s="84">
        <v>0</v>
      </c>
      <c r="G65" s="84"/>
      <c r="H65" s="82">
        <f>D65-'[6] СМП  (12-24)'!D66</f>
        <v>0</v>
      </c>
      <c r="I65" s="82">
        <f>E65-'[6] СМП  (12-24)'!E66</f>
        <v>0</v>
      </c>
      <c r="J65" s="82">
        <f>F65-'[6] СМП  (12-24)'!F66</f>
        <v>0</v>
      </c>
      <c r="K65" s="82">
        <f>G65-'[6] СМП  (12-24)'!G66</f>
        <v>0</v>
      </c>
    </row>
    <row r="66" spans="1:11" s="1" customFormat="1" ht="23.25" customHeight="1" x14ac:dyDescent="0.2">
      <c r="A66" s="20">
        <v>55</v>
      </c>
      <c r="B66" s="21" t="s">
        <v>114</v>
      </c>
      <c r="C66" s="10" t="s">
        <v>52</v>
      </c>
      <c r="D66" s="84">
        <f t="shared" si="2"/>
        <v>0</v>
      </c>
      <c r="E66" s="84">
        <v>0</v>
      </c>
      <c r="F66" s="84">
        <v>0</v>
      </c>
      <c r="G66" s="84"/>
      <c r="H66" s="82">
        <f>D66-'[6] СМП  (12-24)'!D67</f>
        <v>0</v>
      </c>
      <c r="I66" s="82">
        <f>E66-'[6] СМП  (12-24)'!E67</f>
        <v>0</v>
      </c>
      <c r="J66" s="82">
        <f>F66-'[6] СМП  (12-24)'!F67</f>
        <v>0</v>
      </c>
      <c r="K66" s="82">
        <f>G66-'[6] СМП  (12-24)'!G67</f>
        <v>0</v>
      </c>
    </row>
    <row r="67" spans="1:11" s="1" customFormat="1" ht="27.75" customHeight="1" x14ac:dyDescent="0.2">
      <c r="A67" s="20">
        <v>56</v>
      </c>
      <c r="B67" s="13" t="s">
        <v>115</v>
      </c>
      <c r="C67" s="10" t="s">
        <v>238</v>
      </c>
      <c r="D67" s="84">
        <f t="shared" si="2"/>
        <v>0</v>
      </c>
      <c r="E67" s="84">
        <v>0</v>
      </c>
      <c r="F67" s="84">
        <v>0</v>
      </c>
      <c r="G67" s="84"/>
      <c r="H67" s="82">
        <f>D67-'[6] СМП  (12-24)'!D68</f>
        <v>0</v>
      </c>
      <c r="I67" s="82">
        <f>E67-'[6] СМП  (12-24)'!E68</f>
        <v>0</v>
      </c>
      <c r="J67" s="82">
        <f>F67-'[6] СМП  (12-24)'!F68</f>
        <v>0</v>
      </c>
      <c r="K67" s="82">
        <f>G67-'[6] СМП  (12-24)'!G68</f>
        <v>0</v>
      </c>
    </row>
    <row r="68" spans="1:11" s="1" customFormat="1" ht="24" x14ac:dyDescent="0.2">
      <c r="A68" s="20">
        <v>57</v>
      </c>
      <c r="B68" s="12" t="s">
        <v>116</v>
      </c>
      <c r="C68" s="10" t="s">
        <v>117</v>
      </c>
      <c r="D68" s="84">
        <f t="shared" si="2"/>
        <v>0</v>
      </c>
      <c r="E68" s="84">
        <v>0</v>
      </c>
      <c r="F68" s="84">
        <v>0</v>
      </c>
      <c r="G68" s="84"/>
      <c r="H68" s="82">
        <f>D68-'[6] СМП  (12-24)'!D69</f>
        <v>0</v>
      </c>
      <c r="I68" s="82">
        <f>E68-'[6] СМП  (12-24)'!E69</f>
        <v>0</v>
      </c>
      <c r="J68" s="82">
        <f>F68-'[6] СМП  (12-24)'!F69</f>
        <v>0</v>
      </c>
      <c r="K68" s="82">
        <f>G68-'[6] СМП  (12-24)'!G69</f>
        <v>0</v>
      </c>
    </row>
    <row r="69" spans="1:11" s="1" customFormat="1" x14ac:dyDescent="0.2">
      <c r="A69" s="20">
        <v>58</v>
      </c>
      <c r="B69" s="13" t="s">
        <v>118</v>
      </c>
      <c r="C69" s="10" t="s">
        <v>239</v>
      </c>
      <c r="D69" s="84">
        <f t="shared" si="2"/>
        <v>0</v>
      </c>
      <c r="E69" s="84">
        <v>0</v>
      </c>
      <c r="F69" s="84">
        <v>0</v>
      </c>
      <c r="G69" s="84"/>
      <c r="H69" s="82">
        <f>D69-'[6] СМП  (12-24)'!D70</f>
        <v>0</v>
      </c>
      <c r="I69" s="82">
        <f>E69-'[6] СМП  (12-24)'!E70</f>
        <v>0</v>
      </c>
      <c r="J69" s="82">
        <f>F69-'[6] СМП  (12-24)'!F70</f>
        <v>0</v>
      </c>
      <c r="K69" s="82">
        <f>G69-'[6] СМП  (12-24)'!G70</f>
        <v>0</v>
      </c>
    </row>
    <row r="70" spans="1:11" s="1" customFormat="1" x14ac:dyDescent="0.2">
      <c r="A70" s="20">
        <v>59</v>
      </c>
      <c r="B70" s="21" t="s">
        <v>119</v>
      </c>
      <c r="C70" s="10" t="s">
        <v>331</v>
      </c>
      <c r="D70" s="84">
        <f t="shared" si="2"/>
        <v>0</v>
      </c>
      <c r="E70" s="84">
        <v>0</v>
      </c>
      <c r="F70" s="84">
        <v>0</v>
      </c>
      <c r="G70" s="84"/>
      <c r="H70" s="82">
        <f>D70-'[6] СМП  (12-24)'!D71</f>
        <v>0</v>
      </c>
      <c r="I70" s="82">
        <f>E70-'[6] СМП  (12-24)'!E71</f>
        <v>0</v>
      </c>
      <c r="J70" s="82">
        <f>F70-'[6] СМП  (12-24)'!F71</f>
        <v>0</v>
      </c>
      <c r="K70" s="82">
        <f>G70-'[6] СМП  (12-24)'!G71</f>
        <v>0</v>
      </c>
    </row>
    <row r="71" spans="1:11" s="1" customFormat="1" ht="24" x14ac:dyDescent="0.2">
      <c r="A71" s="20">
        <v>60</v>
      </c>
      <c r="B71" s="12" t="s">
        <v>120</v>
      </c>
      <c r="C71" s="10" t="s">
        <v>240</v>
      </c>
      <c r="D71" s="84">
        <f t="shared" si="2"/>
        <v>0</v>
      </c>
      <c r="E71" s="84">
        <v>0</v>
      </c>
      <c r="F71" s="84">
        <v>0</v>
      </c>
      <c r="G71" s="84"/>
      <c r="H71" s="82">
        <f>D71-'[6] СМП  (12-24)'!D72</f>
        <v>0</v>
      </c>
      <c r="I71" s="82">
        <f>E71-'[6] СМП  (12-24)'!E72</f>
        <v>0</v>
      </c>
      <c r="J71" s="82">
        <f>F71-'[6] СМП  (12-24)'!F72</f>
        <v>0</v>
      </c>
      <c r="K71" s="82">
        <f>G71-'[6] СМП  (12-24)'!G72</f>
        <v>0</v>
      </c>
    </row>
    <row r="72" spans="1:11" s="1" customFormat="1" ht="24" x14ac:dyDescent="0.2">
      <c r="A72" s="20">
        <v>61</v>
      </c>
      <c r="B72" s="12" t="s">
        <v>121</v>
      </c>
      <c r="C72" s="10" t="s">
        <v>241</v>
      </c>
      <c r="D72" s="84">
        <f t="shared" si="2"/>
        <v>0</v>
      </c>
      <c r="E72" s="84">
        <v>0</v>
      </c>
      <c r="F72" s="84">
        <v>0</v>
      </c>
      <c r="G72" s="84"/>
      <c r="H72" s="82">
        <f>D72-'[6] СМП  (12-24)'!D73</f>
        <v>0</v>
      </c>
      <c r="I72" s="82">
        <f>E72-'[6] СМП  (12-24)'!E73</f>
        <v>0</v>
      </c>
      <c r="J72" s="82">
        <f>F72-'[6] СМП  (12-24)'!F73</f>
        <v>0</v>
      </c>
      <c r="K72" s="82">
        <f>G72-'[6] СМП  (12-24)'!G73</f>
        <v>0</v>
      </c>
    </row>
    <row r="73" spans="1:11" s="1" customFormat="1" x14ac:dyDescent="0.2">
      <c r="A73" s="20">
        <v>62</v>
      </c>
      <c r="B73" s="13" t="s">
        <v>122</v>
      </c>
      <c r="C73" s="10" t="s">
        <v>242</v>
      </c>
      <c r="D73" s="84">
        <f t="shared" si="2"/>
        <v>0</v>
      </c>
      <c r="E73" s="84">
        <v>0</v>
      </c>
      <c r="F73" s="84">
        <v>0</v>
      </c>
      <c r="G73" s="84"/>
      <c r="H73" s="82">
        <f>D73-'[6] СМП  (12-24)'!D74</f>
        <v>0</v>
      </c>
      <c r="I73" s="82">
        <f>E73-'[6] СМП  (12-24)'!E74</f>
        <v>0</v>
      </c>
      <c r="J73" s="82">
        <f>F73-'[6] СМП  (12-24)'!F74</f>
        <v>0</v>
      </c>
      <c r="K73" s="82">
        <f>G73-'[6] СМП  (12-24)'!G74</f>
        <v>0</v>
      </c>
    </row>
    <row r="74" spans="1:11" s="1" customFormat="1" x14ac:dyDescent="0.2">
      <c r="A74" s="20">
        <v>63</v>
      </c>
      <c r="B74" s="13" t="s">
        <v>123</v>
      </c>
      <c r="C74" s="10" t="s">
        <v>51</v>
      </c>
      <c r="D74" s="84">
        <f t="shared" si="2"/>
        <v>0</v>
      </c>
      <c r="E74" s="84">
        <v>0</v>
      </c>
      <c r="F74" s="84">
        <v>0</v>
      </c>
      <c r="G74" s="84"/>
      <c r="H74" s="82">
        <f>D74-'[6] СМП  (12-24)'!D75</f>
        <v>0</v>
      </c>
      <c r="I74" s="82">
        <f>E74-'[6] СМП  (12-24)'!E75</f>
        <v>0</v>
      </c>
      <c r="J74" s="82">
        <f>F74-'[6] СМП  (12-24)'!F75</f>
        <v>0</v>
      </c>
      <c r="K74" s="82">
        <f>G74-'[6] СМП  (12-24)'!G75</f>
        <v>0</v>
      </c>
    </row>
    <row r="75" spans="1:11" s="1" customFormat="1" x14ac:dyDescent="0.2">
      <c r="A75" s="20">
        <v>64</v>
      </c>
      <c r="B75" s="13" t="s">
        <v>124</v>
      </c>
      <c r="C75" s="10" t="s">
        <v>243</v>
      </c>
      <c r="D75" s="84">
        <f t="shared" si="2"/>
        <v>0</v>
      </c>
      <c r="E75" s="84">
        <v>0</v>
      </c>
      <c r="F75" s="84">
        <v>0</v>
      </c>
      <c r="G75" s="84"/>
      <c r="H75" s="82">
        <f>D75-'[6] СМП  (12-24)'!D76</f>
        <v>0</v>
      </c>
      <c r="I75" s="82">
        <f>E75-'[6] СМП  (12-24)'!E76</f>
        <v>0</v>
      </c>
      <c r="J75" s="82">
        <f>F75-'[6] СМП  (12-24)'!F76</f>
        <v>0</v>
      </c>
      <c r="K75" s="82">
        <f>G75-'[6] СМП  (12-24)'!G76</f>
        <v>0</v>
      </c>
    </row>
    <row r="76" spans="1:11" s="1" customFormat="1" ht="24" x14ac:dyDescent="0.2">
      <c r="A76" s="20">
        <v>65</v>
      </c>
      <c r="B76" s="13" t="s">
        <v>125</v>
      </c>
      <c r="C76" s="10" t="s">
        <v>244</v>
      </c>
      <c r="D76" s="84">
        <f t="shared" si="2"/>
        <v>0</v>
      </c>
      <c r="E76" s="84">
        <v>0</v>
      </c>
      <c r="F76" s="84">
        <v>0</v>
      </c>
      <c r="G76" s="84"/>
      <c r="H76" s="82">
        <f>D76-'[6] СМП  (12-24)'!D77</f>
        <v>0</v>
      </c>
      <c r="I76" s="82">
        <f>E76-'[6] СМП  (12-24)'!E77</f>
        <v>0</v>
      </c>
      <c r="J76" s="82">
        <f>F76-'[6] СМП  (12-24)'!F77</f>
        <v>0</v>
      </c>
      <c r="K76" s="82">
        <f>G76-'[6] СМП  (12-24)'!G77</f>
        <v>0</v>
      </c>
    </row>
    <row r="77" spans="1:11" s="1" customFormat="1" ht="24" x14ac:dyDescent="0.2">
      <c r="A77" s="20">
        <v>66</v>
      </c>
      <c r="B77" s="12" t="s">
        <v>126</v>
      </c>
      <c r="C77" s="10" t="s">
        <v>245</v>
      </c>
      <c r="D77" s="84">
        <f t="shared" si="2"/>
        <v>0</v>
      </c>
      <c r="E77" s="84">
        <v>0</v>
      </c>
      <c r="F77" s="84">
        <v>0</v>
      </c>
      <c r="G77" s="84"/>
      <c r="H77" s="82">
        <f>D77-'[6] СМП  (12-24)'!D78</f>
        <v>0</v>
      </c>
      <c r="I77" s="82">
        <f>E77-'[6] СМП  (12-24)'!E78</f>
        <v>0</v>
      </c>
      <c r="J77" s="82">
        <f>F77-'[6] СМП  (12-24)'!F78</f>
        <v>0</v>
      </c>
      <c r="K77" s="82">
        <f>G77-'[6] СМП  (12-24)'!G78</f>
        <v>0</v>
      </c>
    </row>
    <row r="78" spans="1:11" s="1" customFormat="1" ht="24" x14ac:dyDescent="0.2">
      <c r="A78" s="20">
        <v>67</v>
      </c>
      <c r="B78" s="13" t="s">
        <v>127</v>
      </c>
      <c r="C78" s="10" t="s">
        <v>246</v>
      </c>
      <c r="D78" s="84">
        <f t="shared" ref="D78:D141" si="3">E78+F78+G78</f>
        <v>0</v>
      </c>
      <c r="E78" s="84">
        <v>0</v>
      </c>
      <c r="F78" s="84">
        <v>0</v>
      </c>
      <c r="G78" s="84"/>
      <c r="H78" s="82">
        <f>D78-'[6] СМП  (12-24)'!D79</f>
        <v>0</v>
      </c>
      <c r="I78" s="82">
        <f>E78-'[6] СМП  (12-24)'!E79</f>
        <v>0</v>
      </c>
      <c r="J78" s="82">
        <f>F78-'[6] СМП  (12-24)'!F79</f>
        <v>0</v>
      </c>
      <c r="K78" s="82">
        <f>G78-'[6] СМП  (12-24)'!G79</f>
        <v>0</v>
      </c>
    </row>
    <row r="79" spans="1:11" s="1" customFormat="1" ht="24" x14ac:dyDescent="0.2">
      <c r="A79" s="20">
        <v>68</v>
      </c>
      <c r="B79" s="13" t="s">
        <v>128</v>
      </c>
      <c r="C79" s="10" t="s">
        <v>247</v>
      </c>
      <c r="D79" s="84">
        <f t="shared" si="3"/>
        <v>0</v>
      </c>
      <c r="E79" s="84">
        <v>0</v>
      </c>
      <c r="F79" s="84">
        <v>0</v>
      </c>
      <c r="G79" s="84"/>
      <c r="H79" s="82">
        <f>D79-'[6] СМП  (12-24)'!D80</f>
        <v>0</v>
      </c>
      <c r="I79" s="82">
        <f>E79-'[6] СМП  (12-24)'!E80</f>
        <v>0</v>
      </c>
      <c r="J79" s="82">
        <f>F79-'[6] СМП  (12-24)'!F80</f>
        <v>0</v>
      </c>
      <c r="K79" s="82">
        <f>G79-'[6] СМП  (12-24)'!G80</f>
        <v>0</v>
      </c>
    </row>
    <row r="80" spans="1:11" s="1" customFormat="1" ht="24" x14ac:dyDescent="0.2">
      <c r="A80" s="20">
        <v>69</v>
      </c>
      <c r="B80" s="12" t="s">
        <v>129</v>
      </c>
      <c r="C80" s="10" t="s">
        <v>248</v>
      </c>
      <c r="D80" s="84">
        <f t="shared" si="3"/>
        <v>0</v>
      </c>
      <c r="E80" s="84">
        <v>0</v>
      </c>
      <c r="F80" s="84">
        <v>0</v>
      </c>
      <c r="G80" s="84"/>
      <c r="H80" s="82">
        <f>D80-'[6] СМП  (12-24)'!D81</f>
        <v>0</v>
      </c>
      <c r="I80" s="82">
        <f>E80-'[6] СМП  (12-24)'!E81</f>
        <v>0</v>
      </c>
      <c r="J80" s="82">
        <f>F80-'[6] СМП  (12-24)'!F81</f>
        <v>0</v>
      </c>
      <c r="K80" s="82">
        <f>G80-'[6] СМП  (12-24)'!G81</f>
        <v>0</v>
      </c>
    </row>
    <row r="81" spans="1:11" s="1" customFormat="1" ht="24" x14ac:dyDescent="0.2">
      <c r="A81" s="20">
        <v>70</v>
      </c>
      <c r="B81" s="12" t="s">
        <v>130</v>
      </c>
      <c r="C81" s="10" t="s">
        <v>249</v>
      </c>
      <c r="D81" s="84">
        <f t="shared" si="3"/>
        <v>0</v>
      </c>
      <c r="E81" s="84">
        <v>0</v>
      </c>
      <c r="F81" s="84">
        <v>0</v>
      </c>
      <c r="G81" s="84"/>
      <c r="H81" s="82">
        <f>D81-'[6] СМП  (12-24)'!D82</f>
        <v>0</v>
      </c>
      <c r="I81" s="82">
        <f>E81-'[6] СМП  (12-24)'!E82</f>
        <v>0</v>
      </c>
      <c r="J81" s="82">
        <f>F81-'[6] СМП  (12-24)'!F82</f>
        <v>0</v>
      </c>
      <c r="K81" s="82">
        <f>G81-'[6] СМП  (12-24)'!G82</f>
        <v>0</v>
      </c>
    </row>
    <row r="82" spans="1:11" s="1" customFormat="1" ht="24" x14ac:dyDescent="0.2">
      <c r="A82" s="20">
        <v>71</v>
      </c>
      <c r="B82" s="12" t="s">
        <v>131</v>
      </c>
      <c r="C82" s="10" t="s">
        <v>250</v>
      </c>
      <c r="D82" s="84">
        <f t="shared" si="3"/>
        <v>0</v>
      </c>
      <c r="E82" s="84">
        <v>0</v>
      </c>
      <c r="F82" s="84">
        <v>0</v>
      </c>
      <c r="G82" s="84"/>
      <c r="H82" s="82">
        <f>D82-'[6] СМП  (12-24)'!D83</f>
        <v>0</v>
      </c>
      <c r="I82" s="82">
        <f>E82-'[6] СМП  (12-24)'!E83</f>
        <v>0</v>
      </c>
      <c r="J82" s="82">
        <f>F82-'[6] СМП  (12-24)'!F83</f>
        <v>0</v>
      </c>
      <c r="K82" s="82">
        <f>G82-'[6] СМП  (12-24)'!G83</f>
        <v>0</v>
      </c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84">
        <f t="shared" si="3"/>
        <v>0</v>
      </c>
      <c r="E83" s="84">
        <v>0</v>
      </c>
      <c r="F83" s="84">
        <v>0</v>
      </c>
      <c r="G83" s="84"/>
      <c r="H83" s="82">
        <f>D83-'[6] СМП  (12-24)'!D84</f>
        <v>0</v>
      </c>
      <c r="I83" s="82">
        <f>E83-'[6] СМП  (12-24)'!E84</f>
        <v>0</v>
      </c>
      <c r="J83" s="82">
        <f>F83-'[6] СМП  (12-24)'!F84</f>
        <v>0</v>
      </c>
      <c r="K83" s="82">
        <f>G83-'[6] СМП  (12-24)'!G84</f>
        <v>0</v>
      </c>
    </row>
    <row r="84" spans="1:11" s="1" customFormat="1" ht="13.5" customHeight="1" x14ac:dyDescent="0.2">
      <c r="A84" s="20">
        <v>73</v>
      </c>
      <c r="B84" s="12" t="s">
        <v>134</v>
      </c>
      <c r="C84" s="10" t="s">
        <v>251</v>
      </c>
      <c r="D84" s="84">
        <f t="shared" si="3"/>
        <v>0</v>
      </c>
      <c r="E84" s="84">
        <v>0</v>
      </c>
      <c r="F84" s="84">
        <v>0</v>
      </c>
      <c r="G84" s="84"/>
      <c r="H84" s="82">
        <f>D84-'[6] СМП  (12-24)'!D85</f>
        <v>0</v>
      </c>
      <c r="I84" s="82">
        <f>E84-'[6] СМП  (12-24)'!E85</f>
        <v>0</v>
      </c>
      <c r="J84" s="82">
        <f>F84-'[6] СМП  (12-24)'!F85</f>
        <v>0</v>
      </c>
      <c r="K84" s="82">
        <f>G84-'[6] СМП  (12-24)'!G85</f>
        <v>0</v>
      </c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84">
        <f t="shared" si="3"/>
        <v>0</v>
      </c>
      <c r="E85" s="84">
        <v>0</v>
      </c>
      <c r="F85" s="84">
        <v>0</v>
      </c>
      <c r="G85" s="84"/>
      <c r="H85" s="82">
        <f>D85-'[6] СМП  (12-24)'!D86</f>
        <v>0</v>
      </c>
      <c r="I85" s="82">
        <f>E85-'[6] СМП  (12-24)'!E86</f>
        <v>0</v>
      </c>
      <c r="J85" s="82">
        <f>F85-'[6] СМП  (12-24)'!F86</f>
        <v>0</v>
      </c>
      <c r="K85" s="82">
        <f>G85-'[6] СМП  (12-24)'!G86</f>
        <v>0</v>
      </c>
    </row>
    <row r="86" spans="1:11" s="1" customFormat="1" x14ac:dyDescent="0.2">
      <c r="A86" s="20">
        <v>75</v>
      </c>
      <c r="B86" s="12" t="s">
        <v>136</v>
      </c>
      <c r="C86" s="10" t="s">
        <v>436</v>
      </c>
      <c r="D86" s="84">
        <f t="shared" si="3"/>
        <v>0</v>
      </c>
      <c r="E86" s="84">
        <v>0</v>
      </c>
      <c r="F86" s="84">
        <v>0</v>
      </c>
      <c r="G86" s="84"/>
      <c r="H86" s="82">
        <f>D86-'[6] СМП  (12-24)'!D87</f>
        <v>0</v>
      </c>
      <c r="I86" s="82">
        <f>E86-'[6] СМП  (12-24)'!E87</f>
        <v>0</v>
      </c>
      <c r="J86" s="82">
        <f>F86-'[6] СМП  (12-24)'!F87</f>
        <v>0</v>
      </c>
      <c r="K86" s="82">
        <f>G86-'[6] СМП  (12-24)'!G87</f>
        <v>0</v>
      </c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84">
        <f t="shared" si="3"/>
        <v>0</v>
      </c>
      <c r="E87" s="84">
        <v>0</v>
      </c>
      <c r="F87" s="84">
        <v>0</v>
      </c>
      <c r="G87" s="84"/>
      <c r="H87" s="82">
        <f>D87-'[6] СМП  (12-24)'!D88</f>
        <v>0</v>
      </c>
      <c r="I87" s="82">
        <f>E87-'[6] СМП  (12-24)'!E88</f>
        <v>0</v>
      </c>
      <c r="J87" s="82">
        <f>F87-'[6] СМП  (12-24)'!F88</f>
        <v>0</v>
      </c>
      <c r="K87" s="82">
        <f>G87-'[6] СМП  (12-24)'!G88</f>
        <v>0</v>
      </c>
    </row>
    <row r="88" spans="1:11" s="1" customFormat="1" x14ac:dyDescent="0.2">
      <c r="A88" s="20">
        <v>77</v>
      </c>
      <c r="B88" s="12" t="s">
        <v>138</v>
      </c>
      <c r="C88" s="10" t="s">
        <v>50</v>
      </c>
      <c r="D88" s="84">
        <f t="shared" si="3"/>
        <v>0</v>
      </c>
      <c r="E88" s="84">
        <v>0</v>
      </c>
      <c r="F88" s="84">
        <v>0</v>
      </c>
      <c r="G88" s="84"/>
      <c r="H88" s="82">
        <f>D88-'[6] СМП  (12-24)'!D89</f>
        <v>-2009285968</v>
      </c>
      <c r="I88" s="82">
        <f>E88-'[6] СМП  (12-24)'!E89</f>
        <v>-1841266226</v>
      </c>
      <c r="J88" s="82">
        <f>F88-'[6] СМП  (12-24)'!F89</f>
        <v>-5631375</v>
      </c>
      <c r="K88" s="82">
        <f>G88-'[6] СМП  (12-24)'!G89</f>
        <v>-162388367</v>
      </c>
    </row>
    <row r="89" spans="1:11" s="1" customFormat="1" x14ac:dyDescent="0.2">
      <c r="A89" s="20">
        <v>78</v>
      </c>
      <c r="B89" s="12" t="s">
        <v>139</v>
      </c>
      <c r="C89" s="10" t="s">
        <v>232</v>
      </c>
      <c r="D89" s="84">
        <f t="shared" si="3"/>
        <v>0</v>
      </c>
      <c r="E89" s="84">
        <v>0</v>
      </c>
      <c r="F89" s="84">
        <v>0</v>
      </c>
      <c r="G89" s="84"/>
      <c r="H89" s="82">
        <f>D89-'[6] СМП  (12-24)'!D90</f>
        <v>0</v>
      </c>
      <c r="I89" s="82">
        <f>E89-'[6] СМП  (12-24)'!E90</f>
        <v>0</v>
      </c>
      <c r="J89" s="82">
        <f>F89-'[6] СМП  (12-24)'!F90</f>
        <v>0</v>
      </c>
      <c r="K89" s="82">
        <f>G89-'[6] СМП  (12-24)'!G90</f>
        <v>0</v>
      </c>
    </row>
    <row r="90" spans="1:11" s="1" customFormat="1" x14ac:dyDescent="0.2">
      <c r="A90" s="20">
        <v>79</v>
      </c>
      <c r="B90" s="12" t="s">
        <v>140</v>
      </c>
      <c r="C90" s="10" t="s">
        <v>313</v>
      </c>
      <c r="D90" s="84">
        <f t="shared" si="3"/>
        <v>0</v>
      </c>
      <c r="E90" s="84">
        <v>0</v>
      </c>
      <c r="F90" s="84">
        <v>0</v>
      </c>
      <c r="G90" s="84"/>
      <c r="H90" s="82">
        <f>D90-'[6] СМП  (12-24)'!D91</f>
        <v>0</v>
      </c>
      <c r="I90" s="82">
        <f>E90-'[6] СМП  (12-24)'!E91</f>
        <v>0</v>
      </c>
      <c r="J90" s="82">
        <f>F90-'[6] СМП  (12-24)'!F91</f>
        <v>0</v>
      </c>
      <c r="K90" s="82">
        <f>G90-'[6] СМП  (12-24)'!G91</f>
        <v>0</v>
      </c>
    </row>
    <row r="91" spans="1:11" s="1" customFormat="1" x14ac:dyDescent="0.2">
      <c r="A91" s="20">
        <v>80</v>
      </c>
      <c r="B91" s="13" t="s">
        <v>141</v>
      </c>
      <c r="C91" s="10" t="s">
        <v>262</v>
      </c>
      <c r="D91" s="84">
        <f t="shared" si="3"/>
        <v>3202864562</v>
      </c>
      <c r="E91" s="84">
        <v>2999615562</v>
      </c>
      <c r="F91" s="84">
        <v>13124790</v>
      </c>
      <c r="G91" s="84">
        <v>190124210</v>
      </c>
      <c r="H91" s="82">
        <f>D91-'[6] СМП  (12-24)'!D92</f>
        <v>3202864562</v>
      </c>
      <c r="I91" s="82">
        <f>E91-'[6] СМП  (12-24)'!E92</f>
        <v>2999615562</v>
      </c>
      <c r="J91" s="82">
        <f>F91-'[6] СМП  (12-24)'!F92</f>
        <v>13124790</v>
      </c>
      <c r="K91" s="82">
        <f>G91-'[6] СМП  (12-24)'!G92</f>
        <v>190124210</v>
      </c>
    </row>
    <row r="92" spans="1:11" s="1" customFormat="1" ht="24" x14ac:dyDescent="0.2">
      <c r="A92" s="265">
        <v>81</v>
      </c>
      <c r="B92" s="268" t="s">
        <v>142</v>
      </c>
      <c r="C92" s="16" t="s">
        <v>252</v>
      </c>
      <c r="D92" s="84">
        <f t="shared" si="3"/>
        <v>0</v>
      </c>
      <c r="E92" s="84">
        <v>0</v>
      </c>
      <c r="F92" s="84">
        <v>0</v>
      </c>
      <c r="G92" s="84"/>
      <c r="H92" s="82">
        <f>D92-'[6] СМП  (12-24)'!D93</f>
        <v>0</v>
      </c>
      <c r="I92" s="82">
        <f>E92-'[6] СМП  (12-24)'!E93</f>
        <v>0</v>
      </c>
      <c r="J92" s="82">
        <f>F92-'[6] СМП  (12-24)'!F93</f>
        <v>0</v>
      </c>
      <c r="K92" s="82">
        <f>G92-'[6] СМП  (12-24)'!G93</f>
        <v>0</v>
      </c>
    </row>
    <row r="93" spans="1:11" s="1" customFormat="1" ht="36" x14ac:dyDescent="0.2">
      <c r="A93" s="266"/>
      <c r="B93" s="269"/>
      <c r="C93" s="10" t="s">
        <v>311</v>
      </c>
      <c r="D93" s="84">
        <f t="shared" si="3"/>
        <v>0</v>
      </c>
      <c r="E93" s="84">
        <v>0</v>
      </c>
      <c r="F93" s="84">
        <v>0</v>
      </c>
      <c r="G93" s="84"/>
      <c r="H93" s="82">
        <f>D93-'[6] СМП  (12-24)'!D94</f>
        <v>0</v>
      </c>
      <c r="I93" s="82">
        <f>E93-'[6] СМП  (12-24)'!E94</f>
        <v>0</v>
      </c>
      <c r="J93" s="82">
        <f>F93-'[6] СМП  (12-24)'!F94</f>
        <v>0</v>
      </c>
      <c r="K93" s="82">
        <f>G93-'[6] СМП  (12-24)'!G94</f>
        <v>0</v>
      </c>
    </row>
    <row r="94" spans="1:11" s="1" customFormat="1" ht="24" x14ac:dyDescent="0.2">
      <c r="A94" s="266"/>
      <c r="B94" s="269"/>
      <c r="C94" s="10" t="s">
        <v>253</v>
      </c>
      <c r="D94" s="84">
        <f t="shared" si="3"/>
        <v>0</v>
      </c>
      <c r="E94" s="84">
        <v>0</v>
      </c>
      <c r="F94" s="84">
        <v>0</v>
      </c>
      <c r="G94" s="84"/>
      <c r="H94" s="82">
        <f>D94-'[6] СМП  (12-24)'!D95</f>
        <v>0</v>
      </c>
      <c r="I94" s="82">
        <f>E94-'[6] СМП  (12-24)'!E95</f>
        <v>0</v>
      </c>
      <c r="J94" s="82">
        <f>F94-'[6] СМП  (12-24)'!F95</f>
        <v>0</v>
      </c>
      <c r="K94" s="82">
        <f>G94-'[6] СМП  (12-24)'!G95</f>
        <v>0</v>
      </c>
    </row>
    <row r="95" spans="1:11" s="1" customFormat="1" ht="36" x14ac:dyDescent="0.2">
      <c r="A95" s="267"/>
      <c r="B95" s="270"/>
      <c r="C95" s="22" t="s">
        <v>312</v>
      </c>
      <c r="D95" s="84">
        <f t="shared" si="3"/>
        <v>0</v>
      </c>
      <c r="E95" s="84">
        <v>0</v>
      </c>
      <c r="F95" s="84">
        <v>0</v>
      </c>
      <c r="G95" s="84"/>
      <c r="H95" s="82">
        <f>D95-'[6] СМП  (12-24)'!D96</f>
        <v>0</v>
      </c>
      <c r="I95" s="82">
        <f>E95-'[6] СМП  (12-24)'!E96</f>
        <v>0</v>
      </c>
      <c r="J95" s="82">
        <f>F95-'[6] СМП  (12-24)'!F96</f>
        <v>0</v>
      </c>
      <c r="K95" s="82">
        <f>G95-'[6] СМП  (12-24)'!G96</f>
        <v>0</v>
      </c>
    </row>
    <row r="96" spans="1:11" s="1" customFormat="1" ht="24" x14ac:dyDescent="0.2">
      <c r="A96" s="20">
        <v>82</v>
      </c>
      <c r="B96" s="13" t="s">
        <v>143</v>
      </c>
      <c r="C96" s="10" t="s">
        <v>49</v>
      </c>
      <c r="D96" s="84">
        <f t="shared" si="3"/>
        <v>0</v>
      </c>
      <c r="E96" s="84">
        <v>0</v>
      </c>
      <c r="F96" s="84">
        <v>0</v>
      </c>
      <c r="G96" s="84"/>
      <c r="H96" s="82">
        <f>D96-'[6] СМП  (12-24)'!D97</f>
        <v>0</v>
      </c>
      <c r="I96" s="82">
        <f>E96-'[6] СМП  (12-24)'!E97</f>
        <v>0</v>
      </c>
      <c r="J96" s="82">
        <f>F96-'[6] СМП  (12-24)'!F97</f>
        <v>0</v>
      </c>
      <c r="K96" s="82">
        <f>G96-'[6] СМП  (12-24)'!G97</f>
        <v>0</v>
      </c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84">
        <f t="shared" si="3"/>
        <v>0</v>
      </c>
      <c r="E97" s="84">
        <v>0</v>
      </c>
      <c r="F97" s="84">
        <v>0</v>
      </c>
      <c r="G97" s="84"/>
      <c r="H97" s="82">
        <f>D97-'[6] СМП  (12-24)'!D98</f>
        <v>0</v>
      </c>
      <c r="I97" s="82">
        <f>E97-'[6] СМП  (12-24)'!E98</f>
        <v>0</v>
      </c>
      <c r="J97" s="82">
        <f>F97-'[6] СМП  (12-24)'!F98</f>
        <v>0</v>
      </c>
      <c r="K97" s="82">
        <f>G97-'[6] СМП  (12-24)'!G98</f>
        <v>0</v>
      </c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84">
        <f t="shared" si="3"/>
        <v>0</v>
      </c>
      <c r="E98" s="84">
        <v>0</v>
      </c>
      <c r="F98" s="84">
        <v>0</v>
      </c>
      <c r="G98" s="84"/>
      <c r="H98" s="82">
        <f>D98-'[6] СМП  (12-24)'!D99</f>
        <v>0</v>
      </c>
      <c r="I98" s="82">
        <f>E98-'[6] СМП  (12-24)'!E99</f>
        <v>0</v>
      </c>
      <c r="J98" s="82">
        <f>F98-'[6] СМП  (12-24)'!F99</f>
        <v>0</v>
      </c>
      <c r="K98" s="82">
        <f>G98-'[6] СМП  (12-24)'!G99</f>
        <v>0</v>
      </c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84">
        <f t="shared" si="3"/>
        <v>0</v>
      </c>
      <c r="E99" s="84">
        <v>0</v>
      </c>
      <c r="F99" s="84">
        <v>0</v>
      </c>
      <c r="G99" s="84"/>
      <c r="H99" s="82">
        <f>D99-'[6] СМП  (12-24)'!D100</f>
        <v>0</v>
      </c>
      <c r="I99" s="82">
        <f>E99-'[6] СМП  (12-24)'!E100</f>
        <v>0</v>
      </c>
      <c r="J99" s="82">
        <f>F99-'[6] СМП  (12-24)'!F100</f>
        <v>0</v>
      </c>
      <c r="K99" s="82">
        <f>G99-'[6] СМП  (12-24)'!G100</f>
        <v>0</v>
      </c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84">
        <f t="shared" si="3"/>
        <v>0</v>
      </c>
      <c r="E100" s="84">
        <v>0</v>
      </c>
      <c r="F100" s="84">
        <v>0</v>
      </c>
      <c r="G100" s="84"/>
      <c r="H100" s="82">
        <f>D100-'[6] СМП  (12-24)'!D101</f>
        <v>0</v>
      </c>
      <c r="I100" s="82">
        <f>E100-'[6] СМП  (12-24)'!E101</f>
        <v>0</v>
      </c>
      <c r="J100" s="82">
        <f>F100-'[6] СМП  (12-24)'!F101</f>
        <v>0</v>
      </c>
      <c r="K100" s="82">
        <f>G100-'[6] СМП  (12-24)'!G101</f>
        <v>0</v>
      </c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84">
        <f t="shared" si="3"/>
        <v>0</v>
      </c>
      <c r="E101" s="84">
        <v>0</v>
      </c>
      <c r="F101" s="84">
        <v>0</v>
      </c>
      <c r="G101" s="84"/>
      <c r="H101" s="82">
        <f>D101-'[6] СМП  (12-24)'!D102</f>
        <v>0</v>
      </c>
      <c r="I101" s="82">
        <f>E101-'[6] СМП  (12-24)'!E102</f>
        <v>0</v>
      </c>
      <c r="J101" s="82">
        <f>F101-'[6] СМП  (12-24)'!F102</f>
        <v>0</v>
      </c>
      <c r="K101" s="82">
        <f>G101-'[6] СМП  (12-24)'!G102</f>
        <v>0</v>
      </c>
    </row>
    <row r="102" spans="1:11" s="1" customFormat="1" x14ac:dyDescent="0.2">
      <c r="A102" s="20">
        <v>88</v>
      </c>
      <c r="B102" s="13" t="s">
        <v>151</v>
      </c>
      <c r="C102" s="10" t="s">
        <v>43</v>
      </c>
      <c r="D102" s="84">
        <f t="shared" si="3"/>
        <v>0</v>
      </c>
      <c r="E102" s="84">
        <v>0</v>
      </c>
      <c r="F102" s="84">
        <v>0</v>
      </c>
      <c r="G102" s="84"/>
      <c r="H102" s="82">
        <f>D102-'[6] СМП  (12-24)'!D103</f>
        <v>0</v>
      </c>
      <c r="I102" s="82">
        <f>E102-'[6] СМП  (12-24)'!E103</f>
        <v>0</v>
      </c>
      <c r="J102" s="82">
        <f>F102-'[6] СМП  (12-24)'!F103</f>
        <v>0</v>
      </c>
      <c r="K102" s="82">
        <f>G102-'[6] СМП  (12-24)'!G103</f>
        <v>0</v>
      </c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84">
        <f t="shared" si="3"/>
        <v>0</v>
      </c>
      <c r="E103" s="84">
        <v>0</v>
      </c>
      <c r="F103" s="84">
        <v>0</v>
      </c>
      <c r="G103" s="84"/>
      <c r="H103" s="82">
        <f>D103-'[6] СМП  (12-24)'!D104</f>
        <v>0</v>
      </c>
      <c r="I103" s="82">
        <f>E103-'[6] СМП  (12-24)'!E104</f>
        <v>0</v>
      </c>
      <c r="J103" s="82">
        <f>F103-'[6] СМП  (12-24)'!F104</f>
        <v>0</v>
      </c>
      <c r="K103" s="82">
        <f>G103-'[6] СМП  (12-24)'!G104</f>
        <v>0</v>
      </c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84">
        <f t="shared" si="3"/>
        <v>0</v>
      </c>
      <c r="E104" s="84">
        <v>0</v>
      </c>
      <c r="F104" s="84">
        <v>0</v>
      </c>
      <c r="G104" s="84"/>
      <c r="H104" s="82">
        <f>D104-'[6] СМП  (12-24)'!D105</f>
        <v>0</v>
      </c>
      <c r="I104" s="82">
        <f>E104-'[6] СМП  (12-24)'!E105</f>
        <v>0</v>
      </c>
      <c r="J104" s="82">
        <f>F104-'[6] СМП  (12-24)'!F105</f>
        <v>0</v>
      </c>
      <c r="K104" s="82">
        <f>G104-'[6] СМП  (12-24)'!G105</f>
        <v>0</v>
      </c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84">
        <f t="shared" si="3"/>
        <v>0</v>
      </c>
      <c r="E105" s="84">
        <v>0</v>
      </c>
      <c r="F105" s="84">
        <v>0</v>
      </c>
      <c r="G105" s="84"/>
      <c r="H105" s="82">
        <f>D105-'[6] СМП  (12-24)'!D106</f>
        <v>0</v>
      </c>
      <c r="I105" s="82">
        <f>E105-'[6] СМП  (12-24)'!E106</f>
        <v>0</v>
      </c>
      <c r="J105" s="82">
        <f>F105-'[6] СМП  (12-24)'!F106</f>
        <v>0</v>
      </c>
      <c r="K105" s="82">
        <f>G105-'[6] СМП  (12-24)'!G106</f>
        <v>0</v>
      </c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84">
        <f t="shared" si="3"/>
        <v>0</v>
      </c>
      <c r="E106" s="85">
        <v>0</v>
      </c>
      <c r="F106" s="85">
        <v>0</v>
      </c>
      <c r="G106" s="85"/>
      <c r="H106" s="82">
        <f>D106-'[6] СМП  (12-24)'!D107</f>
        <v>-113912667</v>
      </c>
      <c r="I106" s="82">
        <f>E106-'[6] СМП  (12-24)'!E107</f>
        <v>-112648710</v>
      </c>
      <c r="J106" s="82">
        <f>F106-'[6] СМП  (12-24)'!F107</f>
        <v>-1263957</v>
      </c>
      <c r="K106" s="82">
        <f>G106-'[6] СМП  (12-24)'!G107</f>
        <v>0</v>
      </c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84">
        <f t="shared" si="3"/>
        <v>0</v>
      </c>
      <c r="E107" s="84">
        <v>0</v>
      </c>
      <c r="F107" s="84">
        <v>0</v>
      </c>
      <c r="G107" s="84"/>
      <c r="H107" s="82">
        <f>D107-'[6] СМП  (12-24)'!D108</f>
        <v>0</v>
      </c>
      <c r="I107" s="82">
        <f>E107-'[6] СМП  (12-24)'!E108</f>
        <v>0</v>
      </c>
      <c r="J107" s="82">
        <f>F107-'[6] СМП  (12-24)'!F108</f>
        <v>0</v>
      </c>
      <c r="K107" s="82">
        <f>G107-'[6] СМП  (12-24)'!G108</f>
        <v>0</v>
      </c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84">
        <f t="shared" si="3"/>
        <v>130868161</v>
      </c>
      <c r="E108" s="84">
        <v>129127042</v>
      </c>
      <c r="F108" s="84">
        <v>1741119</v>
      </c>
      <c r="G108" s="84"/>
      <c r="H108" s="82">
        <f>D108-'[6] СМП  (12-24)'!D109</f>
        <v>130868161</v>
      </c>
      <c r="I108" s="82">
        <f>E108-'[6] СМП  (12-24)'!E109</f>
        <v>129127042</v>
      </c>
      <c r="J108" s="82">
        <f>F108-'[6] СМП  (12-24)'!F109</f>
        <v>1741119</v>
      </c>
      <c r="K108" s="82">
        <f>G108-'[6] СМП  (12-24)'!G109</f>
        <v>0</v>
      </c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84">
        <f t="shared" si="3"/>
        <v>0</v>
      </c>
      <c r="E109" s="84">
        <v>0</v>
      </c>
      <c r="F109" s="84">
        <v>0</v>
      </c>
      <c r="G109" s="84"/>
      <c r="H109" s="82">
        <f>D109-'[6] СМП  (12-24)'!D110</f>
        <v>0</v>
      </c>
      <c r="I109" s="82">
        <f>E109-'[6] СМП  (12-24)'!E110</f>
        <v>0</v>
      </c>
      <c r="J109" s="82">
        <f>F109-'[6] СМП  (12-24)'!F110</f>
        <v>0</v>
      </c>
      <c r="K109" s="82">
        <f>G109-'[6] СМП  (12-24)'!G110</f>
        <v>0</v>
      </c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84">
        <f t="shared" si="3"/>
        <v>0</v>
      </c>
      <c r="E110" s="84">
        <v>0</v>
      </c>
      <c r="F110" s="84">
        <v>0</v>
      </c>
      <c r="G110" s="84"/>
      <c r="H110" s="82">
        <f>D110-'[6] СМП  (12-24)'!D111</f>
        <v>0</v>
      </c>
      <c r="I110" s="82">
        <f>E110-'[6] СМП  (12-24)'!E111</f>
        <v>0</v>
      </c>
      <c r="J110" s="82">
        <f>F110-'[6] СМП  (12-24)'!F111</f>
        <v>0</v>
      </c>
      <c r="K110" s="82">
        <f>G110-'[6] СМП  (12-24)'!G111</f>
        <v>0</v>
      </c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84">
        <f t="shared" si="3"/>
        <v>0</v>
      </c>
      <c r="E111" s="84">
        <v>0</v>
      </c>
      <c r="F111" s="84">
        <v>0</v>
      </c>
      <c r="G111" s="84"/>
      <c r="H111" s="82">
        <f>D111-'[6] СМП  (12-24)'!D112</f>
        <v>0</v>
      </c>
      <c r="I111" s="82">
        <f>E111-'[6] СМП  (12-24)'!E112</f>
        <v>0</v>
      </c>
      <c r="J111" s="82">
        <f>F111-'[6] СМП  (12-24)'!F112</f>
        <v>0</v>
      </c>
      <c r="K111" s="82">
        <f>G111-'[6] СМП  (12-24)'!G112</f>
        <v>0</v>
      </c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84">
        <f t="shared" si="3"/>
        <v>0</v>
      </c>
      <c r="E112" s="84">
        <v>0</v>
      </c>
      <c r="F112" s="84">
        <v>0</v>
      </c>
      <c r="G112" s="84"/>
      <c r="H112" s="82">
        <f>D112-'[6] СМП  (12-24)'!D113</f>
        <v>0</v>
      </c>
      <c r="I112" s="82">
        <f>E112-'[6] СМП  (12-24)'!E113</f>
        <v>0</v>
      </c>
      <c r="J112" s="82">
        <f>F112-'[6] СМП  (12-24)'!F113</f>
        <v>0</v>
      </c>
      <c r="K112" s="82">
        <f>G112-'[6] СМП  (12-24)'!G113</f>
        <v>0</v>
      </c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84">
        <f t="shared" si="3"/>
        <v>0</v>
      </c>
      <c r="E113" s="84">
        <v>0</v>
      </c>
      <c r="F113" s="84">
        <v>0</v>
      </c>
      <c r="G113" s="84"/>
      <c r="H113" s="82">
        <f>D113-'[6] СМП  (12-24)'!D114</f>
        <v>0</v>
      </c>
      <c r="I113" s="82">
        <f>E113-'[6] СМП  (12-24)'!E114</f>
        <v>0</v>
      </c>
      <c r="J113" s="82">
        <f>F113-'[6] СМП  (12-24)'!F114</f>
        <v>0</v>
      </c>
      <c r="K113" s="82">
        <f>G113-'[6] СМП  (12-24)'!G114</f>
        <v>0</v>
      </c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84">
        <f t="shared" si="3"/>
        <v>0</v>
      </c>
      <c r="E114" s="84">
        <v>0</v>
      </c>
      <c r="F114" s="84">
        <v>0</v>
      </c>
      <c r="G114" s="84"/>
      <c r="H114" s="82">
        <f>D114-'[6] СМП  (12-24)'!D115</f>
        <v>0</v>
      </c>
      <c r="I114" s="82">
        <f>E114-'[6] СМП  (12-24)'!E115</f>
        <v>0</v>
      </c>
      <c r="J114" s="82">
        <f>F114-'[6] СМП  (12-24)'!F115</f>
        <v>0</v>
      </c>
      <c r="K114" s="82">
        <f>G114-'[6] СМП  (12-24)'!G115</f>
        <v>0</v>
      </c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84">
        <f t="shared" si="3"/>
        <v>0</v>
      </c>
      <c r="E115" s="84">
        <v>0</v>
      </c>
      <c r="F115" s="84">
        <v>0</v>
      </c>
      <c r="G115" s="84"/>
      <c r="H115" s="82">
        <f>D115-'[6] СМП  (12-24)'!D116</f>
        <v>0</v>
      </c>
      <c r="I115" s="82">
        <f>E115-'[6] СМП  (12-24)'!E116</f>
        <v>0</v>
      </c>
      <c r="J115" s="82">
        <f>F115-'[6] СМП  (12-24)'!F116</f>
        <v>0</v>
      </c>
      <c r="K115" s="82">
        <f>G115-'[6] СМП  (12-24)'!G116</f>
        <v>0</v>
      </c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84">
        <f t="shared" si="3"/>
        <v>0</v>
      </c>
      <c r="E116" s="84">
        <v>0</v>
      </c>
      <c r="F116" s="84">
        <v>0</v>
      </c>
      <c r="G116" s="84"/>
      <c r="H116" s="82">
        <f>D116-'[6] СМП  (12-24)'!D117</f>
        <v>0</v>
      </c>
      <c r="I116" s="82">
        <f>E116-'[6] СМП  (12-24)'!E117</f>
        <v>0</v>
      </c>
      <c r="J116" s="82">
        <f>F116-'[6] СМП  (12-24)'!F117</f>
        <v>0</v>
      </c>
      <c r="K116" s="82">
        <f>G116-'[6] СМП  (12-24)'!G117</f>
        <v>0</v>
      </c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84">
        <f t="shared" si="3"/>
        <v>0</v>
      </c>
      <c r="E117" s="84">
        <v>0</v>
      </c>
      <c r="F117" s="84">
        <v>0</v>
      </c>
      <c r="G117" s="84"/>
      <c r="H117" s="82">
        <f>D117-'[6] СМП  (12-24)'!D118</f>
        <v>0</v>
      </c>
      <c r="I117" s="82">
        <f>E117-'[6] СМП  (12-24)'!E118</f>
        <v>0</v>
      </c>
      <c r="J117" s="82">
        <f>F117-'[6] СМП  (12-24)'!F118</f>
        <v>0</v>
      </c>
      <c r="K117" s="82">
        <f>G117-'[6] СМП  (12-24)'!G118</f>
        <v>0</v>
      </c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84">
        <f t="shared" si="3"/>
        <v>0</v>
      </c>
      <c r="E118" s="84">
        <v>0</v>
      </c>
      <c r="F118" s="84">
        <v>0</v>
      </c>
      <c r="G118" s="84"/>
      <c r="H118" s="82">
        <f>D118-'[6] СМП  (12-24)'!D119</f>
        <v>0</v>
      </c>
      <c r="I118" s="82">
        <f>E118-'[6] СМП  (12-24)'!E119</f>
        <v>0</v>
      </c>
      <c r="J118" s="82">
        <f>F118-'[6] СМП  (12-24)'!F119</f>
        <v>0</v>
      </c>
      <c r="K118" s="82">
        <f>G118-'[6] СМП  (12-24)'!G119</f>
        <v>0</v>
      </c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84">
        <f t="shared" si="3"/>
        <v>0</v>
      </c>
      <c r="E119" s="84">
        <v>0</v>
      </c>
      <c r="F119" s="84">
        <v>0</v>
      </c>
      <c r="G119" s="84"/>
      <c r="H119" s="82">
        <f>D119-'[6] СМП  (12-24)'!D120</f>
        <v>0</v>
      </c>
      <c r="I119" s="82">
        <f>E119-'[6] СМП  (12-24)'!E120</f>
        <v>0</v>
      </c>
      <c r="J119" s="82">
        <f>F119-'[6] СМП  (12-24)'!F120</f>
        <v>0</v>
      </c>
      <c r="K119" s="82">
        <f>G119-'[6] СМП  (12-24)'!G120</f>
        <v>0</v>
      </c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84">
        <f t="shared" si="3"/>
        <v>0</v>
      </c>
      <c r="E120" s="84">
        <v>0</v>
      </c>
      <c r="F120" s="84">
        <v>0</v>
      </c>
      <c r="G120" s="84"/>
      <c r="H120" s="82">
        <f>D120-'[6] СМП  (12-24)'!D121</f>
        <v>0</v>
      </c>
      <c r="I120" s="82">
        <f>E120-'[6] СМП  (12-24)'!E121</f>
        <v>0</v>
      </c>
      <c r="J120" s="82">
        <f>F120-'[6] СМП  (12-24)'!F121</f>
        <v>0</v>
      </c>
      <c r="K120" s="82">
        <f>G120-'[6] СМП  (12-24)'!G121</f>
        <v>0</v>
      </c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84">
        <f t="shared" si="3"/>
        <v>0</v>
      </c>
      <c r="E121" s="84">
        <v>0</v>
      </c>
      <c r="F121" s="84">
        <v>0</v>
      </c>
      <c r="G121" s="84"/>
      <c r="H121" s="82">
        <f>D121-'[6] СМП  (12-24)'!D122</f>
        <v>0</v>
      </c>
      <c r="I121" s="82">
        <f>E121-'[6] СМП  (12-24)'!E122</f>
        <v>0</v>
      </c>
      <c r="J121" s="82">
        <f>F121-'[6] СМП  (12-24)'!F122</f>
        <v>0</v>
      </c>
      <c r="K121" s="82">
        <f>G121-'[6] СМП  (12-24)'!G122</f>
        <v>0</v>
      </c>
    </row>
    <row r="122" spans="1:11" s="1" customFormat="1" x14ac:dyDescent="0.2">
      <c r="A122" s="20">
        <v>108</v>
      </c>
      <c r="B122" s="21" t="s">
        <v>185</v>
      </c>
      <c r="C122" s="10" t="s">
        <v>265</v>
      </c>
      <c r="D122" s="84">
        <f t="shared" si="3"/>
        <v>0</v>
      </c>
      <c r="E122" s="84">
        <v>0</v>
      </c>
      <c r="F122" s="84">
        <v>0</v>
      </c>
      <c r="G122" s="84"/>
      <c r="H122" s="82">
        <f>D122-'[6] СМП  (12-24)'!D123</f>
        <v>0</v>
      </c>
      <c r="I122" s="82">
        <f>E122-'[6] СМП  (12-24)'!E123</f>
        <v>0</v>
      </c>
      <c r="J122" s="82">
        <f>F122-'[6] СМП  (12-24)'!F123</f>
        <v>0</v>
      </c>
      <c r="K122" s="82">
        <f>G122-'[6] СМП  (12-24)'!G123</f>
        <v>0</v>
      </c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254</v>
      </c>
      <c r="D123" s="84">
        <f t="shared" si="3"/>
        <v>0</v>
      </c>
      <c r="E123" s="84">
        <v>0</v>
      </c>
      <c r="F123" s="84">
        <v>0</v>
      </c>
      <c r="G123" s="84"/>
      <c r="H123" s="82">
        <f>D123-'[6] СМП  (12-24)'!D124</f>
        <v>0</v>
      </c>
      <c r="I123" s="82">
        <f>E123-'[6] СМП  (12-24)'!E124</f>
        <v>0</v>
      </c>
      <c r="J123" s="82">
        <f>F123-'[6] СМП  (12-24)'!F124</f>
        <v>0</v>
      </c>
      <c r="K123" s="82">
        <f>G123-'[6] СМП  (12-24)'!G124</f>
        <v>0</v>
      </c>
    </row>
    <row r="124" spans="1:11" s="1" customFormat="1" x14ac:dyDescent="0.2">
      <c r="A124" s="20">
        <v>110</v>
      </c>
      <c r="B124" s="12" t="s">
        <v>335</v>
      </c>
      <c r="C124" s="10" t="s">
        <v>322</v>
      </c>
      <c r="D124" s="84">
        <f t="shared" si="3"/>
        <v>0</v>
      </c>
      <c r="E124" s="84">
        <v>0</v>
      </c>
      <c r="F124" s="84">
        <v>0</v>
      </c>
      <c r="G124" s="84"/>
      <c r="H124" s="82">
        <f>D124-'[6] СМП  (12-24)'!D125</f>
        <v>0</v>
      </c>
      <c r="I124" s="82">
        <f>E124-'[6] СМП  (12-24)'!E125</f>
        <v>0</v>
      </c>
      <c r="J124" s="82">
        <f>F124-'[6] СМП  (12-24)'!F125</f>
        <v>0</v>
      </c>
      <c r="K124" s="82">
        <f>G124-'[6] СМП  (12-24)'!G125</f>
        <v>0</v>
      </c>
    </row>
    <row r="125" spans="1:11" s="1" customFormat="1" x14ac:dyDescent="0.2">
      <c r="A125" s="20">
        <v>111</v>
      </c>
      <c r="B125" s="13" t="s">
        <v>187</v>
      </c>
      <c r="C125" s="10" t="s">
        <v>188</v>
      </c>
      <c r="D125" s="84">
        <f t="shared" si="3"/>
        <v>0</v>
      </c>
      <c r="E125" s="84">
        <v>0</v>
      </c>
      <c r="F125" s="84">
        <v>0</v>
      </c>
      <c r="G125" s="84"/>
      <c r="H125" s="82">
        <f>D125-'[6] СМП  (12-24)'!D126</f>
        <v>0</v>
      </c>
      <c r="I125" s="82">
        <f>E125-'[6] СМП  (12-24)'!E126</f>
        <v>0</v>
      </c>
      <c r="J125" s="82">
        <f>F125-'[6] СМП  (12-24)'!F126</f>
        <v>0</v>
      </c>
      <c r="K125" s="82">
        <f>G125-'[6] СМП  (12-24)'!G126</f>
        <v>0</v>
      </c>
    </row>
    <row r="126" spans="1:11" s="1" customFormat="1" ht="13.5" customHeight="1" x14ac:dyDescent="0.2">
      <c r="A126" s="20">
        <v>112</v>
      </c>
      <c r="B126" s="13" t="s">
        <v>189</v>
      </c>
      <c r="C126" s="10" t="s">
        <v>326</v>
      </c>
      <c r="D126" s="84">
        <f t="shared" si="3"/>
        <v>0</v>
      </c>
      <c r="E126" s="84">
        <v>0</v>
      </c>
      <c r="F126" s="84">
        <v>0</v>
      </c>
      <c r="G126" s="84"/>
      <c r="H126" s="82">
        <f>D126-'[6] СМП  (12-24)'!D127</f>
        <v>0</v>
      </c>
      <c r="I126" s="82">
        <f>E126-'[6] СМП  (12-24)'!E127</f>
        <v>0</v>
      </c>
      <c r="J126" s="82">
        <f>F126-'[6] СМП  (12-24)'!F127</f>
        <v>0</v>
      </c>
      <c r="K126" s="82">
        <f>G126-'[6] СМП  (12-24)'!G127</f>
        <v>0</v>
      </c>
    </row>
    <row r="127" spans="1:11" s="1" customFormat="1" x14ac:dyDescent="0.2">
      <c r="A127" s="20">
        <v>113</v>
      </c>
      <c r="B127" s="21" t="s">
        <v>190</v>
      </c>
      <c r="C127" s="10" t="s">
        <v>191</v>
      </c>
      <c r="D127" s="84">
        <f t="shared" si="3"/>
        <v>0</v>
      </c>
      <c r="E127" s="84">
        <v>0</v>
      </c>
      <c r="F127" s="84">
        <v>0</v>
      </c>
      <c r="G127" s="84"/>
      <c r="H127" s="82">
        <f>D127-'[6] СМП  (12-24)'!D128</f>
        <v>0</v>
      </c>
      <c r="I127" s="82">
        <f>E127-'[6] СМП  (12-24)'!E128</f>
        <v>0</v>
      </c>
      <c r="J127" s="82">
        <f>F127-'[6] СМП  (12-24)'!F128</f>
        <v>0</v>
      </c>
      <c r="K127" s="82">
        <f>G127-'[6] СМП  (12-24)'!G128</f>
        <v>0</v>
      </c>
    </row>
    <row r="128" spans="1:11" s="1" customFormat="1" ht="24" x14ac:dyDescent="0.2">
      <c r="A128" s="20">
        <v>114</v>
      </c>
      <c r="B128" s="21" t="s">
        <v>192</v>
      </c>
      <c r="C128" s="35" t="s">
        <v>310</v>
      </c>
      <c r="D128" s="84">
        <f t="shared" si="3"/>
        <v>0</v>
      </c>
      <c r="E128" s="84">
        <v>0</v>
      </c>
      <c r="F128" s="84">
        <v>0</v>
      </c>
      <c r="G128" s="84"/>
      <c r="H128" s="82">
        <f>D128-'[6] СМП  (12-24)'!D129</f>
        <v>0</v>
      </c>
      <c r="I128" s="82">
        <f>E128-'[6] СМП  (12-24)'!E129</f>
        <v>0</v>
      </c>
      <c r="J128" s="82">
        <f>F128-'[6] СМП  (12-24)'!F129</f>
        <v>0</v>
      </c>
      <c r="K128" s="82">
        <f>G128-'[6] СМП  (12-24)'!G129</f>
        <v>0</v>
      </c>
    </row>
    <row r="129" spans="1:11" s="1" customFormat="1" x14ac:dyDescent="0.2">
      <c r="A129" s="20">
        <v>115</v>
      </c>
      <c r="B129" s="21" t="s">
        <v>193</v>
      </c>
      <c r="C129" s="10" t="s">
        <v>229</v>
      </c>
      <c r="D129" s="84">
        <f t="shared" si="3"/>
        <v>0</v>
      </c>
      <c r="E129" s="84">
        <v>0</v>
      </c>
      <c r="F129" s="84">
        <v>0</v>
      </c>
      <c r="G129" s="84"/>
      <c r="H129" s="82">
        <f>D129-'[6] СМП  (12-24)'!D130</f>
        <v>0</v>
      </c>
      <c r="I129" s="82">
        <f>E129-'[6] СМП  (12-24)'!E130</f>
        <v>0</v>
      </c>
      <c r="J129" s="82">
        <f>F129-'[6] СМП  (12-24)'!F130</f>
        <v>0</v>
      </c>
      <c r="K129" s="82">
        <f>G129-'[6] СМП  (12-24)'!G130</f>
        <v>0</v>
      </c>
    </row>
    <row r="130" spans="1:11" ht="10.5" customHeight="1" x14ac:dyDescent="0.2">
      <c r="A130" s="20">
        <v>116</v>
      </c>
      <c r="B130" s="21" t="s">
        <v>194</v>
      </c>
      <c r="C130" s="10" t="s">
        <v>195</v>
      </c>
      <c r="D130" s="84">
        <f t="shared" si="3"/>
        <v>0</v>
      </c>
      <c r="E130" s="86">
        <v>0</v>
      </c>
      <c r="F130" s="86">
        <v>0</v>
      </c>
      <c r="G130" s="86"/>
      <c r="H130" s="82">
        <f>D130-'[6] СМП  (12-24)'!D131</f>
        <v>0</v>
      </c>
      <c r="I130" s="82">
        <f>E130-'[6] СМП  (12-24)'!E131</f>
        <v>0</v>
      </c>
      <c r="J130" s="82">
        <f>F130-'[6] СМП  (12-24)'!F131</f>
        <v>0</v>
      </c>
      <c r="K130" s="82">
        <f>G130-'[6] СМП  (12-24)'!G131</f>
        <v>0</v>
      </c>
    </row>
    <row r="131" spans="1:11" s="1" customFormat="1" x14ac:dyDescent="0.2">
      <c r="A131" s="20">
        <v>117</v>
      </c>
      <c r="B131" s="21" t="s">
        <v>196</v>
      </c>
      <c r="C131" s="10" t="s">
        <v>40</v>
      </c>
      <c r="D131" s="84">
        <f t="shared" si="3"/>
        <v>0</v>
      </c>
      <c r="E131" s="84">
        <v>0</v>
      </c>
      <c r="F131" s="84">
        <v>0</v>
      </c>
      <c r="G131" s="84"/>
      <c r="H131" s="82">
        <f>D131-'[6] СМП  (12-24)'!D132</f>
        <v>0</v>
      </c>
      <c r="I131" s="82">
        <f>E131-'[6] СМП  (12-24)'!E132</f>
        <v>0</v>
      </c>
      <c r="J131" s="82">
        <f>F131-'[6] СМП  (12-24)'!F132</f>
        <v>0</v>
      </c>
      <c r="K131" s="82">
        <f>G131-'[6] СМП  (12-24)'!G132</f>
        <v>0</v>
      </c>
    </row>
    <row r="132" spans="1:11" s="1" customFormat="1" x14ac:dyDescent="0.2">
      <c r="A132" s="20">
        <v>118</v>
      </c>
      <c r="B132" s="12" t="s">
        <v>197</v>
      </c>
      <c r="C132" s="10" t="s">
        <v>46</v>
      </c>
      <c r="D132" s="84">
        <f t="shared" si="3"/>
        <v>0</v>
      </c>
      <c r="E132" s="84">
        <v>0</v>
      </c>
      <c r="F132" s="84">
        <v>0</v>
      </c>
      <c r="G132" s="84"/>
      <c r="H132" s="82">
        <f>D132-'[6] СМП  (12-24)'!D133</f>
        <v>0</v>
      </c>
      <c r="I132" s="82">
        <f>E132-'[6] СМП  (12-24)'!E133</f>
        <v>0</v>
      </c>
      <c r="J132" s="82">
        <f>F132-'[6] СМП  (12-24)'!F133</f>
        <v>0</v>
      </c>
      <c r="K132" s="82">
        <f>G132-'[6] СМП  (12-24)'!G133</f>
        <v>0</v>
      </c>
    </row>
    <row r="133" spans="1:11" s="1" customFormat="1" x14ac:dyDescent="0.2">
      <c r="A133" s="20">
        <v>119</v>
      </c>
      <c r="B133" s="12" t="s">
        <v>198</v>
      </c>
      <c r="C133" s="10" t="s">
        <v>231</v>
      </c>
      <c r="D133" s="84">
        <f t="shared" si="3"/>
        <v>0</v>
      </c>
      <c r="E133" s="84">
        <v>0</v>
      </c>
      <c r="F133" s="84">
        <v>0</v>
      </c>
      <c r="G133" s="84"/>
      <c r="H133" s="82">
        <f>D133-'[6] СМП  (12-24)'!D134</f>
        <v>0</v>
      </c>
      <c r="I133" s="82">
        <f>E133-'[6] СМП  (12-24)'!E134</f>
        <v>0</v>
      </c>
      <c r="J133" s="82">
        <f>F133-'[6] СМП  (12-24)'!F134</f>
        <v>0</v>
      </c>
      <c r="K133" s="82">
        <f>G133-'[6] СМП  (12-24)'!G134</f>
        <v>0</v>
      </c>
    </row>
    <row r="134" spans="1:11" s="1" customFormat="1" x14ac:dyDescent="0.2">
      <c r="A134" s="20">
        <v>120</v>
      </c>
      <c r="B134" s="12" t="s">
        <v>199</v>
      </c>
      <c r="C134" s="10" t="s">
        <v>48</v>
      </c>
      <c r="D134" s="84">
        <f t="shared" si="3"/>
        <v>0</v>
      </c>
      <c r="E134" s="84">
        <v>0</v>
      </c>
      <c r="F134" s="84">
        <v>0</v>
      </c>
      <c r="G134" s="84"/>
      <c r="H134" s="82">
        <f>D134-'[6] СМП  (12-24)'!D135</f>
        <v>0</v>
      </c>
      <c r="I134" s="82">
        <f>E134-'[6] СМП  (12-24)'!E135</f>
        <v>0</v>
      </c>
      <c r="J134" s="82">
        <f>F134-'[6] СМП  (12-24)'!F135</f>
        <v>0</v>
      </c>
      <c r="K134" s="82">
        <f>G134-'[6] СМП  (12-24)'!G135</f>
        <v>0</v>
      </c>
    </row>
    <row r="135" spans="1:11" s="1" customFormat="1" x14ac:dyDescent="0.2">
      <c r="A135" s="20">
        <v>121</v>
      </c>
      <c r="B135" s="21" t="s">
        <v>200</v>
      </c>
      <c r="C135" s="10" t="s">
        <v>47</v>
      </c>
      <c r="D135" s="84">
        <f t="shared" si="3"/>
        <v>0</v>
      </c>
      <c r="E135" s="84">
        <v>0</v>
      </c>
      <c r="F135" s="84">
        <v>0</v>
      </c>
      <c r="G135" s="84"/>
      <c r="H135" s="82">
        <f>D135-'[6] СМП  (12-24)'!D136</f>
        <v>0</v>
      </c>
      <c r="I135" s="82">
        <f>E135-'[6] СМП  (12-24)'!E136</f>
        <v>0</v>
      </c>
      <c r="J135" s="82">
        <f>F135-'[6] СМП  (12-24)'!F136</f>
        <v>0</v>
      </c>
      <c r="K135" s="82">
        <f>G135-'[6] СМП  (12-24)'!G136</f>
        <v>0</v>
      </c>
    </row>
    <row r="136" spans="1:11" s="1" customFormat="1" x14ac:dyDescent="0.2">
      <c r="A136" s="20">
        <v>122</v>
      </c>
      <c r="B136" s="21" t="s">
        <v>201</v>
      </c>
      <c r="C136" s="10" t="s">
        <v>202</v>
      </c>
      <c r="D136" s="84">
        <f t="shared" si="3"/>
        <v>0</v>
      </c>
      <c r="E136" s="84">
        <v>0</v>
      </c>
      <c r="F136" s="84">
        <v>0</v>
      </c>
      <c r="G136" s="84"/>
      <c r="H136" s="82">
        <f>D136-'[6] СМП  (12-24)'!D137</f>
        <v>0</v>
      </c>
      <c r="I136" s="82">
        <f>E136-'[6] СМП  (12-24)'!E137</f>
        <v>0</v>
      </c>
      <c r="J136" s="82">
        <f>F136-'[6] СМП  (12-24)'!F137</f>
        <v>0</v>
      </c>
      <c r="K136" s="82">
        <f>G136-'[6] СМП  (12-24)'!G137</f>
        <v>0</v>
      </c>
    </row>
    <row r="137" spans="1:11" s="1" customFormat="1" x14ac:dyDescent="0.2">
      <c r="A137" s="20">
        <v>123</v>
      </c>
      <c r="B137" s="21" t="s">
        <v>203</v>
      </c>
      <c r="C137" s="10" t="s">
        <v>41</v>
      </c>
      <c r="D137" s="84">
        <f t="shared" si="3"/>
        <v>0</v>
      </c>
      <c r="E137" s="84">
        <v>0</v>
      </c>
      <c r="F137" s="84">
        <v>0</v>
      </c>
      <c r="G137" s="84"/>
      <c r="H137" s="82">
        <f>D137-'[6] СМП  (12-24)'!D138</f>
        <v>0</v>
      </c>
      <c r="I137" s="82">
        <f>E137-'[6] СМП  (12-24)'!E138</f>
        <v>0</v>
      </c>
      <c r="J137" s="82">
        <f>F137-'[6] СМП  (12-24)'!F138</f>
        <v>0</v>
      </c>
      <c r="K137" s="82">
        <f>G137-'[6] СМП  (12-24)'!G138</f>
        <v>0</v>
      </c>
    </row>
    <row r="138" spans="1:11" s="1" customFormat="1" x14ac:dyDescent="0.2">
      <c r="A138" s="20">
        <v>124</v>
      </c>
      <c r="B138" s="12" t="s">
        <v>204</v>
      </c>
      <c r="C138" s="10" t="s">
        <v>230</v>
      </c>
      <c r="D138" s="84">
        <f t="shared" si="3"/>
        <v>0</v>
      </c>
      <c r="E138" s="84">
        <v>0</v>
      </c>
      <c r="F138" s="84">
        <v>0</v>
      </c>
      <c r="G138" s="84"/>
      <c r="H138" s="82">
        <f>D138-'[6] СМП  (12-24)'!D139</f>
        <v>0</v>
      </c>
      <c r="I138" s="82">
        <f>E138-'[6] СМП  (12-24)'!E139</f>
        <v>0</v>
      </c>
      <c r="J138" s="82">
        <f>F138-'[6] СМП  (12-24)'!F139</f>
        <v>0</v>
      </c>
      <c r="K138" s="82">
        <f>G138-'[6] СМП  (12-24)'!G139</f>
        <v>0</v>
      </c>
    </row>
    <row r="139" spans="1:11" s="1" customFormat="1" x14ac:dyDescent="0.2">
      <c r="A139" s="20">
        <v>125</v>
      </c>
      <c r="B139" s="13" t="s">
        <v>205</v>
      </c>
      <c r="C139" s="10" t="s">
        <v>206</v>
      </c>
      <c r="D139" s="84">
        <f t="shared" si="3"/>
        <v>0</v>
      </c>
      <c r="E139" s="84">
        <v>0</v>
      </c>
      <c r="F139" s="84">
        <v>0</v>
      </c>
      <c r="G139" s="84"/>
      <c r="H139" s="82">
        <f>D139-'[6] СМП  (12-24)'!D140</f>
        <v>0</v>
      </c>
      <c r="I139" s="82">
        <f>E139-'[6] СМП  (12-24)'!E140</f>
        <v>0</v>
      </c>
      <c r="J139" s="82">
        <f>F139-'[6] СМП  (12-24)'!F140</f>
        <v>0</v>
      </c>
      <c r="K139" s="82">
        <f>G139-'[6] СМП  (12-24)'!G140</f>
        <v>0</v>
      </c>
    </row>
    <row r="140" spans="1:11" x14ac:dyDescent="0.2">
      <c r="A140" s="20">
        <v>126</v>
      </c>
      <c r="B140" s="21" t="s">
        <v>207</v>
      </c>
      <c r="C140" s="10" t="s">
        <v>208</v>
      </c>
      <c r="D140" s="84">
        <f t="shared" si="3"/>
        <v>0</v>
      </c>
      <c r="E140" s="86">
        <v>0</v>
      </c>
      <c r="F140" s="86">
        <v>0</v>
      </c>
      <c r="G140" s="86"/>
      <c r="H140" s="82">
        <f>D140-'[6] СМП  (12-24)'!D141</f>
        <v>0</v>
      </c>
      <c r="I140" s="82">
        <f>E140-'[6] СМП  (12-24)'!E141</f>
        <v>0</v>
      </c>
      <c r="J140" s="82">
        <f>F140-'[6] СМП  (12-24)'!F141</f>
        <v>0</v>
      </c>
      <c r="K140" s="82">
        <f>G140-'[6] СМП  (12-24)'!G141</f>
        <v>0</v>
      </c>
    </row>
    <row r="141" spans="1:11" x14ac:dyDescent="0.2">
      <c r="A141" s="20">
        <v>127</v>
      </c>
      <c r="B141" s="12" t="s">
        <v>209</v>
      </c>
      <c r="C141" s="10" t="s">
        <v>210</v>
      </c>
      <c r="D141" s="84">
        <f t="shared" si="3"/>
        <v>0</v>
      </c>
      <c r="E141" s="86">
        <v>0</v>
      </c>
      <c r="F141" s="86">
        <v>0</v>
      </c>
      <c r="G141" s="86"/>
      <c r="H141" s="82">
        <f>D141-'[6] СМП  (12-24)'!D142</f>
        <v>0</v>
      </c>
      <c r="I141" s="82">
        <f>E141-'[6] СМП  (12-24)'!E142</f>
        <v>0</v>
      </c>
      <c r="J141" s="82">
        <f>F141-'[6] СМП  (12-24)'!F142</f>
        <v>0</v>
      </c>
      <c r="K141" s="82">
        <f>G141-'[6] СМП  (12-24)'!G142</f>
        <v>0</v>
      </c>
    </row>
    <row r="142" spans="1:11" x14ac:dyDescent="0.2">
      <c r="A142" s="20">
        <v>128</v>
      </c>
      <c r="B142" s="21" t="s">
        <v>211</v>
      </c>
      <c r="C142" s="10" t="s">
        <v>212</v>
      </c>
      <c r="D142" s="84">
        <f t="shared" ref="D142:D151" si="4">E142+F142+G142</f>
        <v>0</v>
      </c>
      <c r="E142" s="86">
        <v>0</v>
      </c>
      <c r="F142" s="86">
        <v>0</v>
      </c>
      <c r="G142" s="86"/>
      <c r="H142" s="82">
        <f>D142-'[6] СМП  (12-24)'!D143</f>
        <v>0</v>
      </c>
      <c r="I142" s="82">
        <f>E142-'[6] СМП  (12-24)'!E143</f>
        <v>0</v>
      </c>
      <c r="J142" s="82">
        <f>F142-'[6] СМП  (12-24)'!F143</f>
        <v>0</v>
      </c>
      <c r="K142" s="82">
        <f>G142-'[6] СМП  (12-24)'!G143</f>
        <v>0</v>
      </c>
    </row>
    <row r="143" spans="1:11" x14ac:dyDescent="0.2">
      <c r="A143" s="20">
        <v>129</v>
      </c>
      <c r="B143" s="91" t="s">
        <v>255</v>
      </c>
      <c r="C143" s="94" t="s">
        <v>256</v>
      </c>
      <c r="D143" s="84">
        <f t="shared" si="4"/>
        <v>0</v>
      </c>
      <c r="E143" s="86">
        <v>0</v>
      </c>
      <c r="F143" s="86">
        <v>0</v>
      </c>
      <c r="G143" s="86"/>
      <c r="H143" s="82">
        <f>D143-'[6] СМП  (12-24)'!D144</f>
        <v>0</v>
      </c>
      <c r="I143" s="82">
        <f>E143-'[6] СМП  (12-24)'!E144</f>
        <v>0</v>
      </c>
      <c r="J143" s="82">
        <f>F143-'[6] СМП  (12-24)'!F144</f>
        <v>0</v>
      </c>
      <c r="K143" s="82">
        <f>G143-'[6] СМП  (12-24)'!G144</f>
        <v>0</v>
      </c>
    </row>
    <row r="144" spans="1:11" x14ac:dyDescent="0.2">
      <c r="A144" s="20">
        <v>130</v>
      </c>
      <c r="B144" s="95" t="s">
        <v>257</v>
      </c>
      <c r="C144" s="42" t="s">
        <v>258</v>
      </c>
      <c r="D144" s="84">
        <f t="shared" si="4"/>
        <v>0</v>
      </c>
      <c r="E144" s="86">
        <v>0</v>
      </c>
      <c r="F144" s="86">
        <v>0</v>
      </c>
      <c r="G144" s="86"/>
      <c r="H144" s="82">
        <f>D144-'[6] СМП  (12-24)'!D145</f>
        <v>0</v>
      </c>
      <c r="I144" s="82">
        <f>E144-'[6] СМП  (12-24)'!E145</f>
        <v>0</v>
      </c>
      <c r="J144" s="82">
        <f>F144-'[6] СМП  (12-24)'!F145</f>
        <v>0</v>
      </c>
      <c r="K144" s="82">
        <f>G144-'[6] СМП  (12-24)'!G145</f>
        <v>0</v>
      </c>
    </row>
    <row r="145" spans="1:56" x14ac:dyDescent="0.2">
      <c r="A145" s="20">
        <v>131</v>
      </c>
      <c r="B145" s="96" t="s">
        <v>259</v>
      </c>
      <c r="C145" s="156" t="s">
        <v>449</v>
      </c>
      <c r="D145" s="84">
        <f t="shared" si="4"/>
        <v>0</v>
      </c>
      <c r="E145" s="86">
        <v>0</v>
      </c>
      <c r="F145" s="86">
        <v>0</v>
      </c>
      <c r="G145" s="86"/>
      <c r="H145" s="82">
        <f>D145-'[6] СМП  (12-24)'!D146</f>
        <v>0</v>
      </c>
      <c r="I145" s="82">
        <f>E145-'[6] СМП  (12-24)'!E146</f>
        <v>0</v>
      </c>
      <c r="J145" s="82">
        <f>F145-'[6] СМП  (12-24)'!F146</f>
        <v>0</v>
      </c>
      <c r="K145" s="82">
        <f>G145-'[6] СМП  (12-24)'!G146</f>
        <v>0</v>
      </c>
    </row>
    <row r="146" spans="1:56" x14ac:dyDescent="0.2">
      <c r="A146" s="20">
        <v>132</v>
      </c>
      <c r="B146" s="20" t="s">
        <v>263</v>
      </c>
      <c r="C146" s="28" t="s">
        <v>264</v>
      </c>
      <c r="D146" s="84">
        <f t="shared" si="4"/>
        <v>0</v>
      </c>
      <c r="E146" s="86">
        <v>0</v>
      </c>
      <c r="F146" s="86">
        <v>0</v>
      </c>
      <c r="G146" s="86"/>
      <c r="H146" s="82">
        <f>D146-'[6] СМП  (12-24)'!D147</f>
        <v>0</v>
      </c>
      <c r="I146" s="82">
        <f>E146-'[6] СМП  (12-24)'!E147</f>
        <v>0</v>
      </c>
      <c r="J146" s="82">
        <f>F146-'[6] СМП  (12-24)'!F147</f>
        <v>0</v>
      </c>
      <c r="K146" s="82">
        <f>G146-'[6] СМП  (12-24)'!G147</f>
        <v>0</v>
      </c>
    </row>
    <row r="147" spans="1:56" x14ac:dyDescent="0.2">
      <c r="A147" s="20">
        <v>133</v>
      </c>
      <c r="B147" s="56" t="s">
        <v>315</v>
      </c>
      <c r="C147" s="28" t="s">
        <v>314</v>
      </c>
      <c r="D147" s="84">
        <f t="shared" si="4"/>
        <v>0</v>
      </c>
      <c r="E147" s="52">
        <v>0</v>
      </c>
      <c r="F147" s="52">
        <v>0</v>
      </c>
      <c r="G147" s="52"/>
      <c r="H147" s="82">
        <f>D147-'[6] СМП  (12-24)'!D148</f>
        <v>0</v>
      </c>
      <c r="I147" s="82">
        <f>E147-'[6] СМП  (12-24)'!E148</f>
        <v>0</v>
      </c>
      <c r="J147" s="82">
        <f>F147-'[6] СМП  (12-24)'!F148</f>
        <v>0</v>
      </c>
      <c r="K147" s="82">
        <f>G147-'[6] СМП  (12-24)'!G148</f>
        <v>0</v>
      </c>
    </row>
    <row r="148" spans="1:56" s="4" customFormat="1" x14ac:dyDescent="0.2">
      <c r="A148" s="20">
        <v>134</v>
      </c>
      <c r="B148" s="56" t="s">
        <v>324</v>
      </c>
      <c r="C148" s="28" t="s">
        <v>321</v>
      </c>
      <c r="D148" s="84">
        <f t="shared" si="4"/>
        <v>0</v>
      </c>
      <c r="E148" s="52">
        <v>0</v>
      </c>
      <c r="F148" s="52">
        <v>0</v>
      </c>
      <c r="G148" s="52"/>
      <c r="H148" s="82">
        <f>D148-'[6] СМП  (12-24)'!D149</f>
        <v>0</v>
      </c>
      <c r="I148" s="82">
        <f>E148-'[6] СМП  (12-24)'!E149</f>
        <v>0</v>
      </c>
      <c r="J148" s="82">
        <f>F148-'[6] СМП  (12-24)'!F149</f>
        <v>0</v>
      </c>
      <c r="K148" s="82">
        <f>G148-'[6] СМП  (12-24)'!G149</f>
        <v>0</v>
      </c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s="4" customFormat="1" ht="24" x14ac:dyDescent="0.2">
      <c r="A149" s="20">
        <v>135</v>
      </c>
      <c r="B149" s="56" t="s">
        <v>439</v>
      </c>
      <c r="C149" s="15" t="s">
        <v>389</v>
      </c>
      <c r="D149" s="84">
        <f t="shared" si="4"/>
        <v>0</v>
      </c>
      <c r="E149" s="52">
        <v>0</v>
      </c>
      <c r="F149" s="52">
        <v>0</v>
      </c>
      <c r="G149" s="52"/>
      <c r="H149" s="82">
        <f>D149-'[6] СМП  (12-24)'!D151</f>
        <v>0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</row>
    <row r="150" spans="1:56" ht="13.5" customHeight="1" x14ac:dyDescent="0.2">
      <c r="A150" s="20">
        <v>136</v>
      </c>
      <c r="B150" s="56" t="s">
        <v>434</v>
      </c>
      <c r="C150" s="15" t="s">
        <v>435</v>
      </c>
      <c r="D150" s="84">
        <f t="shared" si="4"/>
        <v>0</v>
      </c>
      <c r="E150" s="52">
        <v>0</v>
      </c>
      <c r="F150" s="52">
        <v>0</v>
      </c>
      <c r="G150" s="52"/>
    </row>
    <row r="151" spans="1:56" s="4" customFormat="1" x14ac:dyDescent="0.2">
      <c r="A151" s="20">
        <v>137</v>
      </c>
      <c r="B151" s="56" t="s">
        <v>454</v>
      </c>
      <c r="C151" s="15" t="s">
        <v>455</v>
      </c>
      <c r="D151" s="84">
        <f t="shared" si="4"/>
        <v>0</v>
      </c>
      <c r="E151" s="52">
        <v>0</v>
      </c>
      <c r="F151" s="52">
        <v>0</v>
      </c>
      <c r="G151" s="52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</row>
    <row r="152" spans="1:56" s="4" customFormat="1" x14ac:dyDescent="0.2">
      <c r="A152" s="6"/>
      <c r="B152" s="6"/>
      <c r="C152" s="7"/>
      <c r="D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</row>
    <row r="156" spans="1:56" x14ac:dyDescent="0.2">
      <c r="D156" s="4"/>
      <c r="E156" s="4"/>
      <c r="F156" s="4"/>
      <c r="G156" s="4"/>
    </row>
  </sheetData>
  <mergeCells count="13">
    <mergeCell ref="A92:A95"/>
    <mergeCell ref="B92:B95"/>
    <mergeCell ref="A8:C8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151"/>
  <sheetViews>
    <sheetView zoomScale="98" zoomScaleNormal="98" workbookViewId="0">
      <pane xSplit="3" ySplit="11" topLeftCell="D129" activePane="bottomRight" state="frozen"/>
      <selection pane="topRight" activeCell="D1" sqref="D1"/>
      <selection pane="bottomLeft" activeCell="A14" sqref="A14"/>
      <selection pane="bottomRight" activeCell="N22" sqref="N22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65" customWidth="1"/>
    <col min="8" max="8" width="13.7109375" style="73" customWidth="1"/>
    <col min="9" max="10" width="13.7109375" style="65" customWidth="1"/>
    <col min="11" max="11" width="10.28515625" style="8" customWidth="1"/>
    <col min="12" max="16384" width="9.140625" style="8"/>
  </cols>
  <sheetData>
    <row r="1" spans="1:11" ht="8.25" customHeight="1" x14ac:dyDescent="0.2"/>
    <row r="3" spans="1:11" ht="20.25" customHeight="1" x14ac:dyDescent="0.2">
      <c r="A3" s="285" t="s">
        <v>386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ht="9.75" customHeight="1" x14ac:dyDescent="0.2">
      <c r="A4" s="50"/>
      <c r="B4" s="50"/>
      <c r="C4" s="50"/>
      <c r="F4" s="73"/>
      <c r="K4" s="8" t="s">
        <v>281</v>
      </c>
    </row>
    <row r="5" spans="1:11" ht="3.75" customHeight="1" x14ac:dyDescent="0.2">
      <c r="C5" s="9"/>
    </row>
    <row r="6" spans="1:11" s="2" customFormat="1" ht="15.75" customHeight="1" x14ac:dyDescent="0.2">
      <c r="A6" s="286" t="s">
        <v>44</v>
      </c>
      <c r="B6" s="286" t="s">
        <v>56</v>
      </c>
      <c r="C6" s="286" t="s">
        <v>45</v>
      </c>
      <c r="D6" s="287" t="s">
        <v>429</v>
      </c>
      <c r="E6" s="286" t="s">
        <v>325</v>
      </c>
      <c r="F6" s="289" t="s">
        <v>308</v>
      </c>
      <c r="G6" s="289"/>
      <c r="H6" s="289"/>
      <c r="I6" s="289"/>
      <c r="J6" s="289"/>
      <c r="K6" s="290" t="s">
        <v>306</v>
      </c>
    </row>
    <row r="7" spans="1:11" ht="72" customHeight="1" x14ac:dyDescent="0.2">
      <c r="A7" s="286"/>
      <c r="B7" s="286"/>
      <c r="C7" s="286"/>
      <c r="D7" s="288"/>
      <c r="E7" s="286"/>
      <c r="F7" s="45" t="s">
        <v>309</v>
      </c>
      <c r="G7" s="34" t="s">
        <v>287</v>
      </c>
      <c r="H7" s="34" t="s">
        <v>430</v>
      </c>
      <c r="I7" s="34" t="s">
        <v>323</v>
      </c>
      <c r="J7" s="34" t="s">
        <v>457</v>
      </c>
      <c r="K7" s="290"/>
    </row>
    <row r="8" spans="1:11" s="2" customFormat="1" x14ac:dyDescent="0.2">
      <c r="A8" s="284" t="s">
        <v>228</v>
      </c>
      <c r="B8" s="284"/>
      <c r="C8" s="284"/>
      <c r="D8" s="51">
        <f>D9+D10+D11</f>
        <v>8735093704</v>
      </c>
      <c r="E8" s="51">
        <f t="shared" ref="E8:K8" si="0">E9+E10+E11</f>
        <v>8684309594</v>
      </c>
      <c r="F8" s="51">
        <f t="shared" si="0"/>
        <v>4005450467</v>
      </c>
      <c r="G8" s="51">
        <f t="shared" si="0"/>
        <v>365972925</v>
      </c>
      <c r="H8" s="51">
        <f t="shared" si="0"/>
        <v>315929690</v>
      </c>
      <c r="I8" s="51">
        <f t="shared" si="0"/>
        <v>49505147.75</v>
      </c>
      <c r="J8" s="51">
        <f t="shared" si="0"/>
        <v>51313680</v>
      </c>
      <c r="K8" s="51">
        <f t="shared" si="0"/>
        <v>50784110</v>
      </c>
    </row>
    <row r="9" spans="1:11" s="1" customFormat="1" ht="11.25" customHeight="1" x14ac:dyDescent="0.2">
      <c r="A9" s="141"/>
      <c r="B9" s="141"/>
      <c r="C9" s="142" t="s">
        <v>54</v>
      </c>
      <c r="D9" s="39">
        <v>224711058</v>
      </c>
      <c r="E9" s="39">
        <v>224711058</v>
      </c>
      <c r="F9" s="140">
        <v>29643512</v>
      </c>
      <c r="G9" s="67">
        <v>410158</v>
      </c>
      <c r="H9" s="67"/>
      <c r="I9" s="67"/>
      <c r="J9" s="67"/>
      <c r="K9" s="39"/>
    </row>
    <row r="10" spans="1:11" s="3" customFormat="1" ht="11.25" customHeight="1" x14ac:dyDescent="0.2">
      <c r="A10" s="36"/>
      <c r="B10" s="36"/>
      <c r="C10" s="37" t="s">
        <v>466</v>
      </c>
      <c r="D10" s="39">
        <f t="shared" ref="D10" si="1">E10+K10</f>
        <v>0</v>
      </c>
      <c r="E10" s="39"/>
      <c r="F10" s="66"/>
      <c r="G10" s="67"/>
      <c r="I10" s="66"/>
      <c r="J10" s="66"/>
      <c r="K10" s="38"/>
    </row>
    <row r="11" spans="1:11" s="2" customFormat="1" x14ac:dyDescent="0.2">
      <c r="A11" s="284" t="s">
        <v>227</v>
      </c>
      <c r="B11" s="284"/>
      <c r="C11" s="284"/>
      <c r="D11" s="51">
        <f t="shared" ref="D11:K11" si="2">SUM(D12:D150)-D92</f>
        <v>8510382646</v>
      </c>
      <c r="E11" s="51">
        <f t="shared" si="2"/>
        <v>8459598536</v>
      </c>
      <c r="F11" s="51">
        <f t="shared" si="2"/>
        <v>3975806955</v>
      </c>
      <c r="G11" s="51">
        <f t="shared" si="2"/>
        <v>365562767</v>
      </c>
      <c r="H11" s="51">
        <f t="shared" si="2"/>
        <v>315929690</v>
      </c>
      <c r="I11" s="51">
        <f t="shared" si="2"/>
        <v>49505147.75</v>
      </c>
      <c r="J11" s="51">
        <f t="shared" si="2"/>
        <v>51313680</v>
      </c>
      <c r="K11" s="51">
        <f t="shared" si="2"/>
        <v>50784110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42</v>
      </c>
      <c r="D12" s="39">
        <f>E12+K12</f>
        <v>13391363</v>
      </c>
      <c r="E12" s="39">
        <v>13391363</v>
      </c>
      <c r="F12" s="67"/>
      <c r="G12" s="67"/>
      <c r="H12" s="67"/>
      <c r="I12" s="67">
        <v>0</v>
      </c>
      <c r="J12" s="67"/>
      <c r="K12" s="39"/>
    </row>
    <row r="13" spans="1:11" s="1" customFormat="1" x14ac:dyDescent="0.2">
      <c r="A13" s="20">
        <v>2</v>
      </c>
      <c r="B13" s="13" t="s">
        <v>58</v>
      </c>
      <c r="C13" s="10" t="s">
        <v>213</v>
      </c>
      <c r="D13" s="39">
        <f t="shared" ref="D13:D76" si="3">E13+K13</f>
        <v>14266580</v>
      </c>
      <c r="E13" s="39">
        <v>14266580</v>
      </c>
      <c r="F13" s="67"/>
      <c r="G13" s="67"/>
      <c r="H13" s="67"/>
      <c r="I13" s="67">
        <v>0</v>
      </c>
      <c r="J13" s="67"/>
      <c r="K13" s="39"/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39">
        <f t="shared" si="3"/>
        <v>41384369</v>
      </c>
      <c r="E14" s="39">
        <v>41384369</v>
      </c>
      <c r="F14" s="68"/>
      <c r="G14" s="68"/>
      <c r="H14" s="68"/>
      <c r="I14" s="67">
        <v>1461378</v>
      </c>
      <c r="J14" s="68"/>
      <c r="K14" s="40"/>
    </row>
    <row r="15" spans="1:11" s="1" customFormat="1" ht="14.25" customHeight="1" x14ac:dyDescent="0.2">
      <c r="A15" s="20">
        <v>4</v>
      </c>
      <c r="B15" s="12" t="s">
        <v>60</v>
      </c>
      <c r="C15" s="10" t="s">
        <v>214</v>
      </c>
      <c r="D15" s="39">
        <f t="shared" si="3"/>
        <v>13101909</v>
      </c>
      <c r="E15" s="39">
        <v>13101909</v>
      </c>
      <c r="F15" s="67"/>
      <c r="G15" s="67"/>
      <c r="H15" s="67"/>
      <c r="I15" s="67">
        <v>0</v>
      </c>
      <c r="J15" s="67"/>
      <c r="K15" s="39"/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39">
        <f t="shared" si="3"/>
        <v>16547849</v>
      </c>
      <c r="E16" s="39">
        <v>16547849</v>
      </c>
      <c r="F16" s="67"/>
      <c r="G16" s="67"/>
      <c r="H16" s="67"/>
      <c r="I16" s="67">
        <v>0</v>
      </c>
      <c r="J16" s="67"/>
      <c r="K16" s="39"/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39">
        <f t="shared" si="3"/>
        <v>113436763</v>
      </c>
      <c r="E17" s="39">
        <v>113436763</v>
      </c>
      <c r="F17" s="68"/>
      <c r="G17" s="68"/>
      <c r="H17" s="68"/>
      <c r="I17" s="67">
        <v>3409883</v>
      </c>
      <c r="J17" s="68"/>
      <c r="K17" s="40"/>
    </row>
    <row r="18" spans="1:11" s="1" customFormat="1" x14ac:dyDescent="0.2">
      <c r="A18" s="20">
        <v>7</v>
      </c>
      <c r="B18" s="12" t="s">
        <v>64</v>
      </c>
      <c r="C18" s="10" t="s">
        <v>215</v>
      </c>
      <c r="D18" s="39">
        <f t="shared" si="3"/>
        <v>39653240</v>
      </c>
      <c r="E18" s="39">
        <v>39653240</v>
      </c>
      <c r="F18" s="67"/>
      <c r="G18" s="67"/>
      <c r="H18" s="67"/>
      <c r="I18" s="67">
        <v>0</v>
      </c>
      <c r="J18" s="67"/>
      <c r="K18" s="39"/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39">
        <f t="shared" si="3"/>
        <v>17868033</v>
      </c>
      <c r="E19" s="39">
        <v>17868033</v>
      </c>
      <c r="F19" s="67"/>
      <c r="G19" s="67"/>
      <c r="H19" s="67"/>
      <c r="I19" s="67">
        <v>0</v>
      </c>
      <c r="J19" s="67"/>
      <c r="K19" s="39"/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39">
        <f t="shared" si="3"/>
        <v>14956923</v>
      </c>
      <c r="E20" s="39">
        <v>14956923</v>
      </c>
      <c r="F20" s="67"/>
      <c r="G20" s="67"/>
      <c r="H20" s="67"/>
      <c r="I20" s="67">
        <v>0</v>
      </c>
      <c r="J20" s="67"/>
      <c r="K20" s="39"/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39">
        <f t="shared" si="3"/>
        <v>19368793</v>
      </c>
      <c r="E21" s="39">
        <v>19368793</v>
      </c>
      <c r="F21" s="67"/>
      <c r="G21" s="67"/>
      <c r="H21" s="67"/>
      <c r="I21" s="67">
        <v>0</v>
      </c>
      <c r="J21" s="67"/>
      <c r="K21" s="39"/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39">
        <f t="shared" si="3"/>
        <v>14563696</v>
      </c>
      <c r="E22" s="39">
        <v>14563696</v>
      </c>
      <c r="F22" s="67"/>
      <c r="G22" s="67"/>
      <c r="H22" s="67"/>
      <c r="I22" s="67">
        <v>0</v>
      </c>
      <c r="J22" s="67"/>
      <c r="K22" s="39"/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39">
        <f t="shared" si="3"/>
        <v>32353627</v>
      </c>
      <c r="E23" s="39">
        <v>32353627</v>
      </c>
      <c r="F23" s="67"/>
      <c r="G23" s="67"/>
      <c r="H23" s="67"/>
      <c r="I23" s="67">
        <v>0</v>
      </c>
      <c r="J23" s="67"/>
      <c r="K23" s="39"/>
    </row>
    <row r="24" spans="1:11" s="1" customFormat="1" x14ac:dyDescent="0.2">
      <c r="A24" s="20">
        <v>13</v>
      </c>
      <c r="B24" s="21" t="s">
        <v>234</v>
      </c>
      <c r="C24" s="10" t="s">
        <v>235</v>
      </c>
      <c r="D24" s="39">
        <f t="shared" si="3"/>
        <v>0</v>
      </c>
      <c r="E24" s="39">
        <v>0</v>
      </c>
      <c r="F24" s="67"/>
      <c r="G24" s="67"/>
      <c r="H24" s="67"/>
      <c r="I24" s="67">
        <v>0</v>
      </c>
      <c r="J24" s="67"/>
      <c r="K24" s="39"/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39">
        <f t="shared" si="3"/>
        <v>20182514</v>
      </c>
      <c r="E25" s="39">
        <v>20182514</v>
      </c>
      <c r="F25" s="67"/>
      <c r="G25" s="67"/>
      <c r="H25" s="67"/>
      <c r="I25" s="67">
        <v>0</v>
      </c>
      <c r="J25" s="67"/>
      <c r="K25" s="39"/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39">
        <f t="shared" si="3"/>
        <v>29964655</v>
      </c>
      <c r="E26" s="39">
        <v>29964655</v>
      </c>
      <c r="F26" s="67"/>
      <c r="G26" s="67"/>
      <c r="H26" s="67"/>
      <c r="I26" s="67">
        <v>0</v>
      </c>
      <c r="J26" s="67"/>
      <c r="K26" s="39"/>
    </row>
    <row r="27" spans="1:11" s="1" customFormat="1" x14ac:dyDescent="0.2">
      <c r="A27" s="20">
        <v>16</v>
      </c>
      <c r="B27" s="21" t="s">
        <v>72</v>
      </c>
      <c r="C27" s="10" t="s">
        <v>348</v>
      </c>
      <c r="D27" s="39">
        <f t="shared" si="3"/>
        <v>41033313</v>
      </c>
      <c r="E27" s="39">
        <v>41033313</v>
      </c>
      <c r="F27" s="67"/>
      <c r="G27" s="67"/>
      <c r="H27" s="67"/>
      <c r="I27" s="67">
        <v>0</v>
      </c>
      <c r="J27" s="67"/>
      <c r="K27" s="39"/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39">
        <f t="shared" si="3"/>
        <v>115930344</v>
      </c>
      <c r="E28" s="39">
        <v>115930344</v>
      </c>
      <c r="F28" s="68"/>
      <c r="G28" s="68"/>
      <c r="H28" s="68"/>
      <c r="I28" s="67">
        <v>1688721</v>
      </c>
      <c r="J28" s="68"/>
      <c r="K28" s="40"/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39">
        <f t="shared" si="3"/>
        <v>12427039</v>
      </c>
      <c r="E29" s="39">
        <v>12427039</v>
      </c>
      <c r="F29" s="67"/>
      <c r="G29" s="67"/>
      <c r="H29" s="67"/>
      <c r="I29" s="67">
        <v>0</v>
      </c>
      <c r="J29" s="67"/>
      <c r="K29" s="39"/>
    </row>
    <row r="30" spans="1:11" s="1" customFormat="1" x14ac:dyDescent="0.2">
      <c r="A30" s="20">
        <v>19</v>
      </c>
      <c r="B30" s="12" t="s">
        <v>75</v>
      </c>
      <c r="C30" s="10" t="s">
        <v>216</v>
      </c>
      <c r="D30" s="39">
        <f t="shared" si="3"/>
        <v>9117539</v>
      </c>
      <c r="E30" s="39">
        <v>9117539</v>
      </c>
      <c r="F30" s="67"/>
      <c r="G30" s="67"/>
      <c r="H30" s="67"/>
      <c r="I30" s="67">
        <v>0</v>
      </c>
      <c r="J30" s="67"/>
      <c r="K30" s="39"/>
    </row>
    <row r="31" spans="1:11" x14ac:dyDescent="0.2">
      <c r="A31" s="20">
        <v>20</v>
      </c>
      <c r="B31" s="12" t="s">
        <v>76</v>
      </c>
      <c r="C31" s="10" t="s">
        <v>349</v>
      </c>
      <c r="D31" s="39">
        <f t="shared" si="3"/>
        <v>51058523</v>
      </c>
      <c r="E31" s="39">
        <v>51058523</v>
      </c>
      <c r="F31" s="69"/>
      <c r="G31" s="69"/>
      <c r="H31" s="69"/>
      <c r="I31" s="67">
        <v>0</v>
      </c>
      <c r="J31" s="69"/>
      <c r="K31" s="41"/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39">
        <f t="shared" si="3"/>
        <v>67674097</v>
      </c>
      <c r="E32" s="39">
        <v>67674097</v>
      </c>
      <c r="F32" s="68"/>
      <c r="G32" s="68"/>
      <c r="H32" s="68"/>
      <c r="I32" s="67">
        <v>974252</v>
      </c>
      <c r="J32" s="68"/>
      <c r="K32" s="40"/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39">
        <f t="shared" si="3"/>
        <v>20081997</v>
      </c>
      <c r="E33" s="39">
        <v>20081997</v>
      </c>
      <c r="F33" s="68"/>
      <c r="G33" s="68"/>
      <c r="H33" s="68"/>
      <c r="I33" s="67">
        <v>0</v>
      </c>
      <c r="J33" s="68"/>
      <c r="K33" s="40"/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39">
        <f t="shared" si="3"/>
        <v>0</v>
      </c>
      <c r="E34" s="39">
        <v>0</v>
      </c>
      <c r="F34" s="67"/>
      <c r="G34" s="67"/>
      <c r="H34" s="67"/>
      <c r="I34" s="67">
        <v>0</v>
      </c>
      <c r="J34" s="67"/>
      <c r="K34" s="39"/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39">
        <f t="shared" si="3"/>
        <v>0</v>
      </c>
      <c r="E35" s="39">
        <v>0</v>
      </c>
      <c r="F35" s="67"/>
      <c r="G35" s="67"/>
      <c r="H35" s="67"/>
      <c r="I35" s="67">
        <v>0</v>
      </c>
      <c r="J35" s="67"/>
      <c r="K35" s="39"/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39">
        <f t="shared" si="3"/>
        <v>184219138</v>
      </c>
      <c r="E36" s="39">
        <v>184219138</v>
      </c>
      <c r="F36" s="67"/>
      <c r="G36" s="67"/>
      <c r="H36" s="67"/>
      <c r="I36" s="67">
        <v>0</v>
      </c>
      <c r="J36" s="67"/>
      <c r="K36" s="39"/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39">
        <f t="shared" si="3"/>
        <v>45486175</v>
      </c>
      <c r="E37" s="39">
        <v>45486175</v>
      </c>
      <c r="F37" s="67"/>
      <c r="G37" s="67"/>
      <c r="H37" s="67"/>
      <c r="I37" s="67">
        <v>10288145</v>
      </c>
      <c r="J37" s="67"/>
      <c r="K37" s="39"/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39">
        <f t="shared" si="3"/>
        <v>0</v>
      </c>
      <c r="E38" s="39">
        <v>0</v>
      </c>
      <c r="F38" s="67"/>
      <c r="G38" s="67"/>
      <c r="H38" s="67"/>
      <c r="I38" s="67">
        <v>0</v>
      </c>
      <c r="J38" s="67"/>
      <c r="K38" s="39"/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39">
        <f t="shared" si="3"/>
        <v>63326945</v>
      </c>
      <c r="E39" s="39">
        <v>63326945</v>
      </c>
      <c r="F39" s="68"/>
      <c r="G39" s="68"/>
      <c r="H39" s="68"/>
      <c r="I39" s="67">
        <v>1461379</v>
      </c>
      <c r="J39" s="68"/>
      <c r="K39" s="40"/>
    </row>
    <row r="40" spans="1:11" x14ac:dyDescent="0.2">
      <c r="A40" s="20">
        <v>29</v>
      </c>
      <c r="B40" s="12" t="s">
        <v>91</v>
      </c>
      <c r="C40" s="10" t="s">
        <v>37</v>
      </c>
      <c r="D40" s="39">
        <f t="shared" si="3"/>
        <v>96970735</v>
      </c>
      <c r="E40" s="39">
        <v>96970735</v>
      </c>
      <c r="F40" s="69"/>
      <c r="G40" s="69"/>
      <c r="H40" s="69"/>
      <c r="I40" s="67">
        <v>1461378</v>
      </c>
      <c r="J40" s="69"/>
      <c r="K40" s="41"/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39">
        <f t="shared" si="3"/>
        <v>17955031</v>
      </c>
      <c r="E41" s="39">
        <v>17955031</v>
      </c>
      <c r="F41" s="67"/>
      <c r="G41" s="67"/>
      <c r="H41" s="67"/>
      <c r="I41" s="67">
        <v>0</v>
      </c>
      <c r="J41" s="67"/>
      <c r="K41" s="39"/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39">
        <f t="shared" si="3"/>
        <v>65829976</v>
      </c>
      <c r="E42" s="39">
        <v>65829976</v>
      </c>
      <c r="F42" s="67"/>
      <c r="G42" s="67"/>
      <c r="H42" s="67"/>
      <c r="I42" s="67">
        <v>2435630.75</v>
      </c>
      <c r="J42" s="67"/>
      <c r="K42" s="39"/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39">
        <f t="shared" si="3"/>
        <v>21800346</v>
      </c>
      <c r="E43" s="39">
        <v>21800346</v>
      </c>
      <c r="F43" s="67"/>
      <c r="G43" s="67"/>
      <c r="H43" s="67"/>
      <c r="I43" s="67">
        <v>0</v>
      </c>
      <c r="J43" s="67"/>
      <c r="K43" s="39"/>
    </row>
    <row r="44" spans="1:11" x14ac:dyDescent="0.2">
      <c r="A44" s="20">
        <v>33</v>
      </c>
      <c r="B44" s="12" t="s">
        <v>95</v>
      </c>
      <c r="C44" s="10" t="s">
        <v>217</v>
      </c>
      <c r="D44" s="39">
        <f t="shared" si="3"/>
        <v>60233588</v>
      </c>
      <c r="E44" s="39">
        <v>60233588</v>
      </c>
      <c r="F44" s="69"/>
      <c r="G44" s="69"/>
      <c r="H44" s="69"/>
      <c r="I44" s="67">
        <v>714469</v>
      </c>
      <c r="J44" s="69"/>
      <c r="K44" s="41"/>
    </row>
    <row r="45" spans="1:11" s="1" customFormat="1" x14ac:dyDescent="0.2">
      <c r="A45" s="20">
        <v>34</v>
      </c>
      <c r="B45" s="14" t="s">
        <v>96</v>
      </c>
      <c r="C45" s="15" t="s">
        <v>218</v>
      </c>
      <c r="D45" s="39">
        <f t="shared" si="3"/>
        <v>19700098</v>
      </c>
      <c r="E45" s="39">
        <v>19700098</v>
      </c>
      <c r="F45" s="67"/>
      <c r="G45" s="67"/>
      <c r="H45" s="67"/>
      <c r="I45" s="67">
        <v>0</v>
      </c>
      <c r="J45" s="67"/>
      <c r="K45" s="39"/>
    </row>
    <row r="46" spans="1:11" s="1" customFormat="1" x14ac:dyDescent="0.2">
      <c r="A46" s="20">
        <v>35</v>
      </c>
      <c r="B46" s="12" t="s">
        <v>97</v>
      </c>
      <c r="C46" s="10" t="s">
        <v>219</v>
      </c>
      <c r="D46" s="39">
        <f t="shared" si="3"/>
        <v>12171696</v>
      </c>
      <c r="E46" s="39">
        <v>12171696</v>
      </c>
      <c r="F46" s="67"/>
      <c r="G46" s="67"/>
      <c r="H46" s="67"/>
      <c r="I46" s="67">
        <v>0</v>
      </c>
      <c r="J46" s="67"/>
      <c r="K46" s="39"/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39">
        <f t="shared" si="3"/>
        <v>23453218</v>
      </c>
      <c r="E47" s="39">
        <v>23453218</v>
      </c>
      <c r="F47" s="67"/>
      <c r="G47" s="67"/>
      <c r="H47" s="67"/>
      <c r="I47" s="67">
        <v>0</v>
      </c>
      <c r="J47" s="67"/>
      <c r="K47" s="39"/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39">
        <f t="shared" si="3"/>
        <v>9701206</v>
      </c>
      <c r="E48" s="39">
        <v>9701206</v>
      </c>
      <c r="F48" s="67"/>
      <c r="G48" s="67"/>
      <c r="H48" s="67"/>
      <c r="I48" s="67">
        <v>0</v>
      </c>
      <c r="J48" s="67"/>
      <c r="K48" s="39"/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39">
        <f t="shared" si="3"/>
        <v>41972882</v>
      </c>
      <c r="E49" s="39">
        <v>41972882</v>
      </c>
      <c r="F49" s="67"/>
      <c r="G49" s="67"/>
      <c r="H49" s="67"/>
      <c r="I49" s="67">
        <v>0</v>
      </c>
      <c r="J49" s="67">
        <v>7468775</v>
      </c>
      <c r="K49" s="39"/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39">
        <f t="shared" si="3"/>
        <v>87609449</v>
      </c>
      <c r="E50" s="39">
        <v>87609449</v>
      </c>
      <c r="F50" s="68"/>
      <c r="G50" s="68"/>
      <c r="H50" s="68"/>
      <c r="I50" s="67">
        <v>5358388</v>
      </c>
      <c r="J50" s="68"/>
      <c r="K50" s="40"/>
    </row>
    <row r="51" spans="1:11" s="1" customFormat="1" x14ac:dyDescent="0.2">
      <c r="A51" s="20">
        <v>40</v>
      </c>
      <c r="B51" s="12" t="s">
        <v>104</v>
      </c>
      <c r="C51" s="10" t="s">
        <v>224</v>
      </c>
      <c r="D51" s="39">
        <f t="shared" si="3"/>
        <v>19001728</v>
      </c>
      <c r="E51" s="39">
        <v>19001728</v>
      </c>
      <c r="F51" s="67"/>
      <c r="G51" s="67"/>
      <c r="H51" s="67"/>
      <c r="I51" s="67">
        <v>0</v>
      </c>
      <c r="J51" s="67"/>
      <c r="K51" s="39"/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39">
        <f t="shared" si="3"/>
        <v>64394022</v>
      </c>
      <c r="E52" s="39">
        <v>64394022</v>
      </c>
      <c r="F52" s="67">
        <v>14453</v>
      </c>
      <c r="G52" s="67"/>
      <c r="H52" s="67"/>
      <c r="I52" s="67">
        <v>0</v>
      </c>
      <c r="J52" s="67"/>
      <c r="K52" s="39"/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39">
        <f t="shared" si="3"/>
        <v>13094775</v>
      </c>
      <c r="E53" s="39">
        <v>13094775</v>
      </c>
      <c r="F53" s="67"/>
      <c r="G53" s="67"/>
      <c r="H53" s="67"/>
      <c r="I53" s="67">
        <v>0</v>
      </c>
      <c r="J53" s="67"/>
      <c r="K53" s="39"/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39">
        <f t="shared" si="3"/>
        <v>18314178</v>
      </c>
      <c r="E54" s="39">
        <v>18314178</v>
      </c>
      <c r="F54" s="67"/>
      <c r="G54" s="67"/>
      <c r="H54" s="67"/>
      <c r="I54" s="67">
        <v>0</v>
      </c>
      <c r="J54" s="67"/>
      <c r="K54" s="39"/>
    </row>
    <row r="55" spans="1:11" s="1" customFormat="1" x14ac:dyDescent="0.2">
      <c r="A55" s="20">
        <v>44</v>
      </c>
      <c r="B55" s="21" t="s">
        <v>107</v>
      </c>
      <c r="C55" s="10" t="s">
        <v>220</v>
      </c>
      <c r="D55" s="39">
        <f t="shared" si="3"/>
        <v>22483103</v>
      </c>
      <c r="E55" s="39">
        <v>22483103</v>
      </c>
      <c r="F55" s="67"/>
      <c r="G55" s="67"/>
      <c r="H55" s="67"/>
      <c r="I55" s="67">
        <v>0</v>
      </c>
      <c r="J55" s="67"/>
      <c r="K55" s="39"/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39">
        <f t="shared" si="3"/>
        <v>25687092</v>
      </c>
      <c r="E56" s="39">
        <v>25687092</v>
      </c>
      <c r="F56" s="67"/>
      <c r="G56" s="67"/>
      <c r="H56" s="67"/>
      <c r="I56" s="67">
        <v>0</v>
      </c>
      <c r="J56" s="67"/>
      <c r="K56" s="39"/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39">
        <f t="shared" si="3"/>
        <v>8545679</v>
      </c>
      <c r="E57" s="39">
        <v>8545679</v>
      </c>
      <c r="F57" s="67"/>
      <c r="G57" s="67"/>
      <c r="H57" s="67"/>
      <c r="I57" s="67">
        <v>0</v>
      </c>
      <c r="J57" s="67"/>
      <c r="K57" s="39"/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39">
        <f t="shared" si="3"/>
        <v>17127483</v>
      </c>
      <c r="E58" s="39">
        <v>17127483</v>
      </c>
      <c r="F58" s="67"/>
      <c r="G58" s="67"/>
      <c r="H58" s="67"/>
      <c r="I58" s="67">
        <v>0</v>
      </c>
      <c r="J58" s="67"/>
      <c r="K58" s="39"/>
    </row>
    <row r="59" spans="1:11" s="1" customFormat="1" x14ac:dyDescent="0.2">
      <c r="A59" s="20">
        <v>48</v>
      </c>
      <c r="B59" s="21" t="s">
        <v>111</v>
      </c>
      <c r="C59" s="10" t="s">
        <v>221</v>
      </c>
      <c r="D59" s="39">
        <f t="shared" si="3"/>
        <v>25719708</v>
      </c>
      <c r="E59" s="39">
        <v>25719708</v>
      </c>
      <c r="F59" s="67"/>
      <c r="G59" s="67"/>
      <c r="H59" s="67"/>
      <c r="I59" s="67">
        <v>0</v>
      </c>
      <c r="J59" s="67"/>
      <c r="K59" s="39"/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39">
        <f t="shared" si="3"/>
        <v>105958130</v>
      </c>
      <c r="E60" s="39">
        <v>105958130</v>
      </c>
      <c r="F60" s="67"/>
      <c r="G60" s="67"/>
      <c r="H60" s="67"/>
      <c r="I60" s="67">
        <v>3845053</v>
      </c>
      <c r="J60" s="67"/>
      <c r="K60" s="39"/>
    </row>
    <row r="61" spans="1:11" s="1" customFormat="1" x14ac:dyDescent="0.2">
      <c r="A61" s="20">
        <v>50</v>
      </c>
      <c r="B61" s="21" t="s">
        <v>160</v>
      </c>
      <c r="C61" s="10" t="s">
        <v>53</v>
      </c>
      <c r="D61" s="39">
        <f t="shared" si="3"/>
        <v>19325166</v>
      </c>
      <c r="E61" s="39">
        <v>19325166</v>
      </c>
      <c r="F61" s="67"/>
      <c r="G61" s="67"/>
      <c r="H61" s="67"/>
      <c r="I61" s="67">
        <v>0</v>
      </c>
      <c r="J61" s="67"/>
      <c r="K61" s="39"/>
    </row>
    <row r="62" spans="1:11" s="1" customFormat="1" x14ac:dyDescent="0.2">
      <c r="A62" s="20">
        <v>51</v>
      </c>
      <c r="B62" s="21" t="s">
        <v>113</v>
      </c>
      <c r="C62" s="10" t="s">
        <v>222</v>
      </c>
      <c r="D62" s="39">
        <f t="shared" si="3"/>
        <v>15722357</v>
      </c>
      <c r="E62" s="39">
        <v>15722357</v>
      </c>
      <c r="F62" s="67"/>
      <c r="G62" s="67"/>
      <c r="H62" s="67"/>
      <c r="I62" s="67">
        <v>0</v>
      </c>
      <c r="J62" s="67"/>
      <c r="K62" s="39"/>
    </row>
    <row r="63" spans="1:11" s="1" customFormat="1" x14ac:dyDescent="0.2">
      <c r="A63" s="20">
        <v>52</v>
      </c>
      <c r="B63" s="13" t="s">
        <v>162</v>
      </c>
      <c r="C63" s="10" t="s">
        <v>223</v>
      </c>
      <c r="D63" s="39">
        <f t="shared" si="3"/>
        <v>14849114</v>
      </c>
      <c r="E63" s="39">
        <v>14849114</v>
      </c>
      <c r="F63" s="67"/>
      <c r="G63" s="67"/>
      <c r="H63" s="67"/>
      <c r="I63" s="67">
        <v>0</v>
      </c>
      <c r="J63" s="67"/>
      <c r="K63" s="39"/>
    </row>
    <row r="64" spans="1:11" s="1" customFormat="1" x14ac:dyDescent="0.2">
      <c r="A64" s="20">
        <v>53</v>
      </c>
      <c r="B64" s="21" t="s">
        <v>226</v>
      </c>
      <c r="C64" s="10" t="s">
        <v>225</v>
      </c>
      <c r="D64" s="39">
        <f t="shared" si="3"/>
        <v>0</v>
      </c>
      <c r="E64" s="39">
        <v>0</v>
      </c>
      <c r="F64" s="67"/>
      <c r="G64" s="67"/>
      <c r="H64" s="67"/>
      <c r="I64" s="67">
        <v>0</v>
      </c>
      <c r="J64" s="67"/>
      <c r="K64" s="39"/>
    </row>
    <row r="65" spans="1:11" s="1" customFormat="1" x14ac:dyDescent="0.2">
      <c r="A65" s="20">
        <v>54</v>
      </c>
      <c r="B65" s="21" t="s">
        <v>236</v>
      </c>
      <c r="C65" s="10" t="s">
        <v>237</v>
      </c>
      <c r="D65" s="39">
        <f t="shared" si="3"/>
        <v>0</v>
      </c>
      <c r="E65" s="39">
        <v>0</v>
      </c>
      <c r="F65" s="67"/>
      <c r="G65" s="67"/>
      <c r="H65" s="67"/>
      <c r="I65" s="67">
        <v>0</v>
      </c>
      <c r="J65" s="67"/>
      <c r="K65" s="39"/>
    </row>
    <row r="66" spans="1:11" s="1" customFormat="1" ht="23.25" customHeight="1" x14ac:dyDescent="0.2">
      <c r="A66" s="20">
        <v>55</v>
      </c>
      <c r="B66" s="21" t="s">
        <v>114</v>
      </c>
      <c r="C66" s="10" t="s">
        <v>52</v>
      </c>
      <c r="D66" s="39">
        <f t="shared" si="3"/>
        <v>29818100</v>
      </c>
      <c r="E66" s="39">
        <v>29818100</v>
      </c>
      <c r="F66" s="67"/>
      <c r="G66" s="67"/>
      <c r="H66" s="67"/>
      <c r="I66" s="67">
        <v>0</v>
      </c>
      <c r="J66" s="67"/>
      <c r="K66" s="39"/>
    </row>
    <row r="67" spans="1:11" s="1" customFormat="1" ht="27.75" customHeight="1" x14ac:dyDescent="0.2">
      <c r="A67" s="20">
        <v>56</v>
      </c>
      <c r="B67" s="13" t="s">
        <v>115</v>
      </c>
      <c r="C67" s="10" t="s">
        <v>238</v>
      </c>
      <c r="D67" s="39">
        <f t="shared" si="3"/>
        <v>24162685</v>
      </c>
      <c r="E67" s="39">
        <v>24162685</v>
      </c>
      <c r="F67" s="67"/>
      <c r="G67" s="67"/>
      <c r="H67" s="67"/>
      <c r="I67" s="67">
        <v>0</v>
      </c>
      <c r="J67" s="67"/>
      <c r="K67" s="39"/>
    </row>
    <row r="68" spans="1:11" s="1" customFormat="1" ht="24" x14ac:dyDescent="0.2">
      <c r="A68" s="20">
        <v>57</v>
      </c>
      <c r="B68" s="12" t="s">
        <v>116</v>
      </c>
      <c r="C68" s="10" t="s">
        <v>117</v>
      </c>
      <c r="D68" s="39">
        <f t="shared" si="3"/>
        <v>31620248</v>
      </c>
      <c r="E68" s="39">
        <v>31620248</v>
      </c>
      <c r="F68" s="67"/>
      <c r="G68" s="67"/>
      <c r="H68" s="67"/>
      <c r="I68" s="67">
        <v>0</v>
      </c>
      <c r="J68" s="67"/>
      <c r="K68" s="39"/>
    </row>
    <row r="69" spans="1:11" s="1" customFormat="1" x14ac:dyDescent="0.2">
      <c r="A69" s="20">
        <v>58</v>
      </c>
      <c r="B69" s="13" t="s">
        <v>118</v>
      </c>
      <c r="C69" s="10" t="s">
        <v>239</v>
      </c>
      <c r="D69" s="39">
        <f t="shared" si="3"/>
        <v>46701918</v>
      </c>
      <c r="E69" s="39">
        <v>46701918</v>
      </c>
      <c r="F69" s="67"/>
      <c r="G69" s="67"/>
      <c r="H69" s="67"/>
      <c r="I69" s="67">
        <v>0</v>
      </c>
      <c r="J69" s="67"/>
      <c r="K69" s="39"/>
    </row>
    <row r="70" spans="1:11" s="1" customFormat="1" x14ac:dyDescent="0.2">
      <c r="A70" s="20">
        <v>59</v>
      </c>
      <c r="B70" s="21" t="s">
        <v>119</v>
      </c>
      <c r="C70" s="10" t="s">
        <v>331</v>
      </c>
      <c r="D70" s="39">
        <f t="shared" si="3"/>
        <v>28162637</v>
      </c>
      <c r="E70" s="39">
        <v>28162637</v>
      </c>
      <c r="F70" s="67"/>
      <c r="G70" s="67"/>
      <c r="H70" s="67"/>
      <c r="I70" s="67">
        <v>0</v>
      </c>
      <c r="J70" s="67"/>
      <c r="K70" s="39"/>
    </row>
    <row r="71" spans="1:11" s="1" customFormat="1" ht="24" x14ac:dyDescent="0.2">
      <c r="A71" s="20">
        <v>60</v>
      </c>
      <c r="B71" s="12" t="s">
        <v>120</v>
      </c>
      <c r="C71" s="10" t="s">
        <v>240</v>
      </c>
      <c r="D71" s="39">
        <f t="shared" si="3"/>
        <v>0</v>
      </c>
      <c r="E71" s="39">
        <v>0</v>
      </c>
      <c r="F71" s="67"/>
      <c r="G71" s="67"/>
      <c r="H71" s="67"/>
      <c r="I71" s="67">
        <v>0</v>
      </c>
      <c r="J71" s="67"/>
      <c r="K71" s="39"/>
    </row>
    <row r="72" spans="1:11" s="1" customFormat="1" ht="24" x14ac:dyDescent="0.2">
      <c r="A72" s="20">
        <v>61</v>
      </c>
      <c r="B72" s="12" t="s">
        <v>121</v>
      </c>
      <c r="C72" s="10" t="s">
        <v>241</v>
      </c>
      <c r="D72" s="39">
        <f t="shared" si="3"/>
        <v>0</v>
      </c>
      <c r="E72" s="39">
        <v>0</v>
      </c>
      <c r="F72" s="67"/>
      <c r="G72" s="67"/>
      <c r="H72" s="67"/>
      <c r="I72" s="67">
        <v>0</v>
      </c>
      <c r="J72" s="67"/>
      <c r="K72" s="39"/>
    </row>
    <row r="73" spans="1:11" s="1" customFormat="1" x14ac:dyDescent="0.2">
      <c r="A73" s="20">
        <v>62</v>
      </c>
      <c r="B73" s="13" t="s">
        <v>122</v>
      </c>
      <c r="C73" s="10" t="s">
        <v>242</v>
      </c>
      <c r="D73" s="39">
        <f t="shared" si="3"/>
        <v>60603611</v>
      </c>
      <c r="E73" s="39">
        <v>60603611</v>
      </c>
      <c r="F73" s="67"/>
      <c r="G73" s="67"/>
      <c r="H73" s="67"/>
      <c r="I73" s="67">
        <v>0</v>
      </c>
      <c r="J73" s="67"/>
      <c r="K73" s="39"/>
    </row>
    <row r="74" spans="1:11" s="1" customFormat="1" x14ac:dyDescent="0.2">
      <c r="A74" s="20">
        <v>63</v>
      </c>
      <c r="B74" s="13" t="s">
        <v>123</v>
      </c>
      <c r="C74" s="10" t="s">
        <v>51</v>
      </c>
      <c r="D74" s="39">
        <f t="shared" si="3"/>
        <v>33464238</v>
      </c>
      <c r="E74" s="39">
        <v>33464238</v>
      </c>
      <c r="F74" s="67"/>
      <c r="G74" s="67"/>
      <c r="H74" s="67"/>
      <c r="I74" s="67">
        <v>0</v>
      </c>
      <c r="J74" s="67"/>
      <c r="K74" s="39"/>
    </row>
    <row r="75" spans="1:11" s="1" customFormat="1" x14ac:dyDescent="0.2">
      <c r="A75" s="20">
        <v>64</v>
      </c>
      <c r="B75" s="13" t="s">
        <v>124</v>
      </c>
      <c r="C75" s="10" t="s">
        <v>243</v>
      </c>
      <c r="D75" s="39">
        <f t="shared" si="3"/>
        <v>84747597</v>
      </c>
      <c r="E75" s="39">
        <v>84747597</v>
      </c>
      <c r="F75" s="67"/>
      <c r="G75" s="67"/>
      <c r="H75" s="67"/>
      <c r="I75" s="67">
        <v>0</v>
      </c>
      <c r="J75" s="67"/>
      <c r="K75" s="39"/>
    </row>
    <row r="76" spans="1:11" s="1" customFormat="1" ht="24" x14ac:dyDescent="0.2">
      <c r="A76" s="20">
        <v>65</v>
      </c>
      <c r="B76" s="13" t="s">
        <v>125</v>
      </c>
      <c r="C76" s="10" t="s">
        <v>244</v>
      </c>
      <c r="D76" s="39">
        <f t="shared" si="3"/>
        <v>0</v>
      </c>
      <c r="E76" s="39">
        <v>0</v>
      </c>
      <c r="F76" s="67"/>
      <c r="G76" s="67"/>
      <c r="H76" s="67"/>
      <c r="I76" s="67">
        <v>0</v>
      </c>
      <c r="J76" s="67"/>
      <c r="K76" s="39"/>
    </row>
    <row r="77" spans="1:11" s="1" customFormat="1" ht="24" x14ac:dyDescent="0.2">
      <c r="A77" s="20">
        <v>66</v>
      </c>
      <c r="B77" s="12" t="s">
        <v>126</v>
      </c>
      <c r="C77" s="10" t="s">
        <v>245</v>
      </c>
      <c r="D77" s="39">
        <f t="shared" ref="D77:D140" si="4">E77+K77</f>
        <v>0</v>
      </c>
      <c r="E77" s="39">
        <v>0</v>
      </c>
      <c r="F77" s="67"/>
      <c r="G77" s="67"/>
      <c r="H77" s="67"/>
      <c r="I77" s="67">
        <v>0</v>
      </c>
      <c r="J77" s="67"/>
      <c r="K77" s="39"/>
    </row>
    <row r="78" spans="1:11" s="1" customFormat="1" ht="24" x14ac:dyDescent="0.2">
      <c r="A78" s="20">
        <v>67</v>
      </c>
      <c r="B78" s="13" t="s">
        <v>127</v>
      </c>
      <c r="C78" s="10" t="s">
        <v>246</v>
      </c>
      <c r="D78" s="39">
        <f t="shared" si="4"/>
        <v>0</v>
      </c>
      <c r="E78" s="39">
        <v>0</v>
      </c>
      <c r="F78" s="67"/>
      <c r="G78" s="67"/>
      <c r="H78" s="67"/>
      <c r="I78" s="67">
        <v>0</v>
      </c>
      <c r="J78" s="67"/>
      <c r="K78" s="39"/>
    </row>
    <row r="79" spans="1:11" s="1" customFormat="1" ht="24" x14ac:dyDescent="0.2">
      <c r="A79" s="20">
        <v>68</v>
      </c>
      <c r="B79" s="13" t="s">
        <v>128</v>
      </c>
      <c r="C79" s="10" t="s">
        <v>247</v>
      </c>
      <c r="D79" s="39">
        <f t="shared" si="4"/>
        <v>0</v>
      </c>
      <c r="E79" s="39">
        <v>0</v>
      </c>
      <c r="F79" s="67"/>
      <c r="G79" s="67"/>
      <c r="H79" s="67"/>
      <c r="I79" s="67">
        <v>0</v>
      </c>
      <c r="J79" s="67"/>
      <c r="K79" s="39"/>
    </row>
    <row r="80" spans="1:11" s="1" customFormat="1" ht="24" x14ac:dyDescent="0.2">
      <c r="A80" s="20">
        <v>69</v>
      </c>
      <c r="B80" s="12" t="s">
        <v>129</v>
      </c>
      <c r="C80" s="10" t="s">
        <v>248</v>
      </c>
      <c r="D80" s="39">
        <f t="shared" si="4"/>
        <v>0</v>
      </c>
      <c r="E80" s="39">
        <v>0</v>
      </c>
      <c r="F80" s="67"/>
      <c r="G80" s="67"/>
      <c r="H80" s="67"/>
      <c r="I80" s="67">
        <v>0</v>
      </c>
      <c r="J80" s="67"/>
      <c r="K80" s="39"/>
    </row>
    <row r="81" spans="1:11" s="1" customFormat="1" ht="24" x14ac:dyDescent="0.2">
      <c r="A81" s="20">
        <v>70</v>
      </c>
      <c r="B81" s="12" t="s">
        <v>130</v>
      </c>
      <c r="C81" s="10" t="s">
        <v>249</v>
      </c>
      <c r="D81" s="39">
        <f t="shared" si="4"/>
        <v>0</v>
      </c>
      <c r="E81" s="39">
        <v>0</v>
      </c>
      <c r="F81" s="67"/>
      <c r="G81" s="67"/>
      <c r="H81" s="67"/>
      <c r="I81" s="67">
        <v>0</v>
      </c>
      <c r="J81" s="67"/>
      <c r="K81" s="39"/>
    </row>
    <row r="82" spans="1:11" s="1" customFormat="1" ht="24" x14ac:dyDescent="0.2">
      <c r="A82" s="20">
        <v>71</v>
      </c>
      <c r="B82" s="12" t="s">
        <v>131</v>
      </c>
      <c r="C82" s="10" t="s">
        <v>250</v>
      </c>
      <c r="D82" s="39">
        <f t="shared" si="4"/>
        <v>0</v>
      </c>
      <c r="E82" s="39">
        <v>0</v>
      </c>
      <c r="F82" s="67"/>
      <c r="G82" s="67"/>
      <c r="H82" s="67"/>
      <c r="I82" s="67">
        <v>0</v>
      </c>
      <c r="J82" s="67"/>
      <c r="K82" s="39"/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39">
        <f t="shared" si="4"/>
        <v>70646104</v>
      </c>
      <c r="E83" s="39">
        <v>70646104</v>
      </c>
      <c r="F83" s="67"/>
      <c r="G83" s="67"/>
      <c r="H83" s="67"/>
      <c r="I83" s="67">
        <v>0</v>
      </c>
      <c r="J83" s="67"/>
      <c r="K83" s="39"/>
    </row>
    <row r="84" spans="1:11" s="1" customFormat="1" ht="13.5" customHeight="1" x14ac:dyDescent="0.2">
      <c r="A84" s="20">
        <v>73</v>
      </c>
      <c r="B84" s="12" t="s">
        <v>134</v>
      </c>
      <c r="C84" s="10" t="s">
        <v>251</v>
      </c>
      <c r="D84" s="39">
        <f t="shared" si="4"/>
        <v>116900300</v>
      </c>
      <c r="E84" s="39">
        <v>116900300</v>
      </c>
      <c r="F84" s="67"/>
      <c r="G84" s="67"/>
      <c r="H84" s="67"/>
      <c r="I84" s="67">
        <v>0</v>
      </c>
      <c r="J84" s="67"/>
      <c r="K84" s="39"/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39">
        <f t="shared" si="4"/>
        <v>91314851</v>
      </c>
      <c r="E85" s="39">
        <v>91314851</v>
      </c>
      <c r="F85" s="67"/>
      <c r="G85" s="67"/>
      <c r="H85" s="67"/>
      <c r="I85" s="67">
        <v>0</v>
      </c>
      <c r="J85" s="67"/>
      <c r="K85" s="39"/>
    </row>
    <row r="86" spans="1:11" s="1" customFormat="1" x14ac:dyDescent="0.2">
      <c r="A86" s="20">
        <v>75</v>
      </c>
      <c r="B86" s="12" t="s">
        <v>136</v>
      </c>
      <c r="C86" s="10" t="s">
        <v>436</v>
      </c>
      <c r="D86" s="39">
        <f t="shared" si="4"/>
        <v>38626520</v>
      </c>
      <c r="E86" s="39">
        <v>38626520</v>
      </c>
      <c r="F86" s="67"/>
      <c r="G86" s="67"/>
      <c r="H86" s="67"/>
      <c r="I86" s="67">
        <v>0</v>
      </c>
      <c r="J86" s="67"/>
      <c r="K86" s="39"/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39">
        <f t="shared" si="4"/>
        <v>152056212</v>
      </c>
      <c r="E87" s="39">
        <v>152056212</v>
      </c>
      <c r="F87" s="67">
        <v>36478160</v>
      </c>
      <c r="G87" s="67"/>
      <c r="H87" s="67"/>
      <c r="I87" s="67">
        <v>0</v>
      </c>
      <c r="J87" s="67"/>
      <c r="K87" s="39"/>
    </row>
    <row r="88" spans="1:11" s="1" customFormat="1" x14ac:dyDescent="0.2">
      <c r="A88" s="20">
        <v>77</v>
      </c>
      <c r="B88" s="12" t="s">
        <v>138</v>
      </c>
      <c r="C88" s="10" t="s">
        <v>50</v>
      </c>
      <c r="D88" s="39">
        <f t="shared" si="4"/>
        <v>24267852</v>
      </c>
      <c r="E88" s="39">
        <v>24267852</v>
      </c>
      <c r="F88" s="67"/>
      <c r="G88" s="67"/>
      <c r="H88" s="67"/>
      <c r="I88" s="67">
        <v>818434</v>
      </c>
      <c r="J88" s="67"/>
      <c r="K88" s="39"/>
    </row>
    <row r="89" spans="1:11" s="1" customFormat="1" x14ac:dyDescent="0.2">
      <c r="A89" s="20">
        <v>78</v>
      </c>
      <c r="B89" s="12" t="s">
        <v>139</v>
      </c>
      <c r="C89" s="10" t="s">
        <v>232</v>
      </c>
      <c r="D89" s="39">
        <f t="shared" si="4"/>
        <v>82995998</v>
      </c>
      <c r="E89" s="39">
        <v>82995998</v>
      </c>
      <c r="F89" s="67"/>
      <c r="G89" s="67"/>
      <c r="H89" s="67"/>
      <c r="I89" s="67">
        <v>0</v>
      </c>
      <c r="J89" s="67"/>
      <c r="K89" s="39"/>
    </row>
    <row r="90" spans="1:11" s="1" customFormat="1" x14ac:dyDescent="0.2">
      <c r="A90" s="20">
        <v>79</v>
      </c>
      <c r="B90" s="12" t="s">
        <v>140</v>
      </c>
      <c r="C90" s="10" t="s">
        <v>313</v>
      </c>
      <c r="D90" s="39">
        <f t="shared" si="4"/>
        <v>12390869</v>
      </c>
      <c r="E90" s="39">
        <v>12390869</v>
      </c>
      <c r="F90" s="67"/>
      <c r="G90" s="67"/>
      <c r="H90" s="67"/>
      <c r="I90" s="67">
        <v>0</v>
      </c>
      <c r="J90" s="67"/>
      <c r="K90" s="39"/>
    </row>
    <row r="91" spans="1:11" s="1" customFormat="1" x14ac:dyDescent="0.2">
      <c r="A91" s="20">
        <v>80</v>
      </c>
      <c r="B91" s="13" t="s">
        <v>141</v>
      </c>
      <c r="C91" s="10" t="s">
        <v>262</v>
      </c>
      <c r="D91" s="39">
        <f t="shared" si="4"/>
        <v>0</v>
      </c>
      <c r="E91" s="39">
        <v>0</v>
      </c>
      <c r="F91" s="67"/>
      <c r="G91" s="67"/>
      <c r="H91" s="67"/>
      <c r="I91" s="67">
        <v>0</v>
      </c>
      <c r="J91" s="67"/>
      <c r="K91" s="39"/>
    </row>
    <row r="92" spans="1:11" s="1" customFormat="1" ht="24" x14ac:dyDescent="0.2">
      <c r="A92" s="265">
        <v>81</v>
      </c>
      <c r="B92" s="268" t="s">
        <v>142</v>
      </c>
      <c r="C92" s="16" t="s">
        <v>252</v>
      </c>
      <c r="D92" s="39">
        <f t="shared" si="4"/>
        <v>266845148</v>
      </c>
      <c r="E92" s="39">
        <v>266845148</v>
      </c>
      <c r="F92" s="67"/>
      <c r="G92" s="67"/>
      <c r="H92" s="67"/>
      <c r="I92" s="67">
        <v>0</v>
      </c>
      <c r="J92" s="67"/>
      <c r="K92" s="39"/>
    </row>
    <row r="93" spans="1:11" s="1" customFormat="1" ht="36" x14ac:dyDescent="0.2">
      <c r="A93" s="266"/>
      <c r="B93" s="269"/>
      <c r="C93" s="10" t="s">
        <v>311</v>
      </c>
      <c r="D93" s="39">
        <f t="shared" si="4"/>
        <v>0</v>
      </c>
      <c r="E93" s="39">
        <v>0</v>
      </c>
      <c r="F93" s="67"/>
      <c r="G93" s="67"/>
      <c r="H93" s="67"/>
      <c r="I93" s="67">
        <v>0</v>
      </c>
      <c r="J93" s="67"/>
      <c r="K93" s="39"/>
    </row>
    <row r="94" spans="1:11" s="1" customFormat="1" ht="24" x14ac:dyDescent="0.2">
      <c r="A94" s="266"/>
      <c r="B94" s="269"/>
      <c r="C94" s="10" t="s">
        <v>253</v>
      </c>
      <c r="D94" s="39">
        <f t="shared" si="4"/>
        <v>0</v>
      </c>
      <c r="E94" s="39">
        <v>0</v>
      </c>
      <c r="F94" s="70"/>
      <c r="G94" s="70"/>
      <c r="H94" s="70"/>
      <c r="I94" s="67">
        <v>0</v>
      </c>
      <c r="J94" s="70"/>
      <c r="K94" s="49"/>
    </row>
    <row r="95" spans="1:11" s="1" customFormat="1" ht="36" x14ac:dyDescent="0.2">
      <c r="A95" s="267"/>
      <c r="B95" s="270"/>
      <c r="C95" s="22" t="s">
        <v>312</v>
      </c>
      <c r="D95" s="39">
        <f t="shared" si="4"/>
        <v>266845148</v>
      </c>
      <c r="E95" s="39">
        <v>266845148</v>
      </c>
      <c r="F95" s="70"/>
      <c r="G95" s="70"/>
      <c r="H95" s="70"/>
      <c r="I95" s="67">
        <v>0</v>
      </c>
      <c r="J95" s="70"/>
      <c r="K95" s="49"/>
    </row>
    <row r="96" spans="1:11" s="1" customFormat="1" ht="24" x14ac:dyDescent="0.2">
      <c r="A96" s="20">
        <v>82</v>
      </c>
      <c r="B96" s="13" t="s">
        <v>143</v>
      </c>
      <c r="C96" s="10" t="s">
        <v>49</v>
      </c>
      <c r="D96" s="39">
        <f t="shared" si="4"/>
        <v>0</v>
      </c>
      <c r="E96" s="39">
        <v>0</v>
      </c>
      <c r="F96" s="70"/>
      <c r="G96" s="70"/>
      <c r="H96" s="70"/>
      <c r="I96" s="67">
        <v>0</v>
      </c>
      <c r="J96" s="70"/>
      <c r="K96" s="49"/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39">
        <f t="shared" si="4"/>
        <v>3697718</v>
      </c>
      <c r="E97" s="39">
        <v>3697718</v>
      </c>
      <c r="F97" s="70"/>
      <c r="G97" s="70"/>
      <c r="H97" s="70"/>
      <c r="I97" s="67">
        <v>0</v>
      </c>
      <c r="J97" s="70"/>
      <c r="K97" s="49"/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39">
        <f t="shared" si="4"/>
        <v>22850945</v>
      </c>
      <c r="E98" s="39">
        <v>22850945</v>
      </c>
      <c r="F98" s="70"/>
      <c r="G98" s="70"/>
      <c r="H98" s="70"/>
      <c r="I98" s="67">
        <v>0</v>
      </c>
      <c r="J98" s="70"/>
      <c r="K98" s="49"/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39">
        <f t="shared" si="4"/>
        <v>11906748</v>
      </c>
      <c r="E99" s="39">
        <v>11906748</v>
      </c>
      <c r="F99" s="70"/>
      <c r="G99" s="70"/>
      <c r="H99" s="70"/>
      <c r="I99" s="67">
        <v>0</v>
      </c>
      <c r="J99" s="70"/>
      <c r="K99" s="49"/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39">
        <f t="shared" si="4"/>
        <v>12017634</v>
      </c>
      <c r="E100" s="39">
        <v>12017634</v>
      </c>
      <c r="F100" s="70"/>
      <c r="G100" s="70"/>
      <c r="H100" s="70"/>
      <c r="I100" s="67">
        <v>0</v>
      </c>
      <c r="J100" s="70"/>
      <c r="K100" s="49"/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39">
        <f t="shared" si="4"/>
        <v>33730104</v>
      </c>
      <c r="E101" s="39">
        <v>33730104</v>
      </c>
      <c r="F101" s="70"/>
      <c r="G101" s="70"/>
      <c r="H101" s="70"/>
      <c r="I101" s="67">
        <v>0</v>
      </c>
      <c r="J101" s="70"/>
      <c r="K101" s="49"/>
    </row>
    <row r="102" spans="1:11" s="1" customFormat="1" x14ac:dyDescent="0.2">
      <c r="A102" s="20">
        <v>88</v>
      </c>
      <c r="B102" s="13" t="s">
        <v>151</v>
      </c>
      <c r="C102" s="10" t="s">
        <v>43</v>
      </c>
      <c r="D102" s="39">
        <f t="shared" si="4"/>
        <v>14717944</v>
      </c>
      <c r="E102" s="39">
        <v>14717944</v>
      </c>
      <c r="F102" s="70"/>
      <c r="G102" s="70"/>
      <c r="H102" s="70"/>
      <c r="I102" s="67">
        <v>0</v>
      </c>
      <c r="J102" s="70"/>
      <c r="K102" s="49"/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39">
        <f t="shared" si="4"/>
        <v>40605644</v>
      </c>
      <c r="E103" s="39">
        <v>40605644</v>
      </c>
      <c r="F103" s="70"/>
      <c r="G103" s="70"/>
      <c r="H103" s="70"/>
      <c r="I103" s="67">
        <v>0</v>
      </c>
      <c r="J103" s="70"/>
      <c r="K103" s="49"/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39">
        <f t="shared" si="4"/>
        <v>33318493</v>
      </c>
      <c r="E104" s="39">
        <v>33318493</v>
      </c>
      <c r="F104" s="70"/>
      <c r="G104" s="70"/>
      <c r="H104" s="70"/>
      <c r="I104" s="67">
        <v>0</v>
      </c>
      <c r="J104" s="70"/>
      <c r="K104" s="49"/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39">
        <f t="shared" si="4"/>
        <v>11093582</v>
      </c>
      <c r="E105" s="39">
        <v>11093582</v>
      </c>
      <c r="F105" s="70"/>
      <c r="G105" s="70"/>
      <c r="H105" s="70"/>
      <c r="I105" s="67">
        <v>0</v>
      </c>
      <c r="J105" s="70"/>
      <c r="K105" s="49"/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39">
        <f t="shared" si="4"/>
        <v>16685569</v>
      </c>
      <c r="E106" s="39">
        <v>16685569</v>
      </c>
      <c r="F106" s="70"/>
      <c r="G106" s="70"/>
      <c r="H106" s="70"/>
      <c r="I106" s="67">
        <v>0</v>
      </c>
      <c r="J106" s="70"/>
      <c r="K106" s="49"/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39">
        <f t="shared" si="4"/>
        <v>17019254</v>
      </c>
      <c r="E107" s="39">
        <v>17019254</v>
      </c>
      <c r="F107" s="70"/>
      <c r="G107" s="70"/>
      <c r="H107" s="70"/>
      <c r="I107" s="67">
        <v>0</v>
      </c>
      <c r="J107" s="70"/>
      <c r="K107" s="49"/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39">
        <f t="shared" si="4"/>
        <v>22297619</v>
      </c>
      <c r="E108" s="39">
        <v>22297619</v>
      </c>
      <c r="F108" s="70">
        <v>56208</v>
      </c>
      <c r="G108" s="70"/>
      <c r="H108" s="70"/>
      <c r="I108" s="67">
        <v>1461378</v>
      </c>
      <c r="J108" s="70"/>
      <c r="K108" s="49"/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39">
        <f t="shared" si="4"/>
        <v>14218150</v>
      </c>
      <c r="E109" s="39">
        <v>14218150</v>
      </c>
      <c r="F109" s="70"/>
      <c r="G109" s="70"/>
      <c r="H109" s="70"/>
      <c r="I109" s="67">
        <v>0</v>
      </c>
      <c r="J109" s="70"/>
      <c r="K109" s="49"/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39">
        <f t="shared" si="4"/>
        <v>34695314</v>
      </c>
      <c r="E110" s="39">
        <v>34695314</v>
      </c>
      <c r="F110" s="70"/>
      <c r="G110" s="70"/>
      <c r="H110" s="70"/>
      <c r="I110" s="67">
        <v>0</v>
      </c>
      <c r="J110" s="70"/>
      <c r="K110" s="49"/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39">
        <f t="shared" si="4"/>
        <v>4917902</v>
      </c>
      <c r="E111" s="39">
        <v>4917902</v>
      </c>
      <c r="F111" s="70"/>
      <c r="G111" s="70"/>
      <c r="H111" s="70"/>
      <c r="I111" s="67">
        <v>0</v>
      </c>
      <c r="J111" s="70">
        <v>4917902</v>
      </c>
      <c r="K111" s="49"/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39">
        <f t="shared" si="4"/>
        <v>133258737</v>
      </c>
      <c r="E112" s="39">
        <v>133258737</v>
      </c>
      <c r="F112" s="70"/>
      <c r="G112" s="70">
        <v>133258737</v>
      </c>
      <c r="H112" s="70"/>
      <c r="I112" s="67">
        <v>0</v>
      </c>
      <c r="J112" s="70"/>
      <c r="K112" s="49"/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39">
        <f t="shared" si="4"/>
        <v>287410</v>
      </c>
      <c r="E113" s="39">
        <v>287410</v>
      </c>
      <c r="F113" s="70"/>
      <c r="G113" s="70"/>
      <c r="H113" s="70"/>
      <c r="I113" s="67">
        <v>0</v>
      </c>
      <c r="J113" s="70"/>
      <c r="K113" s="49"/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39">
        <f t="shared" si="4"/>
        <v>186040</v>
      </c>
      <c r="E114" s="39">
        <v>186040</v>
      </c>
      <c r="F114" s="70"/>
      <c r="G114" s="70"/>
      <c r="H114" s="70"/>
      <c r="I114" s="67">
        <v>0</v>
      </c>
      <c r="J114" s="70"/>
      <c r="K114" s="49"/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39">
        <f t="shared" si="4"/>
        <v>381664</v>
      </c>
      <c r="E115" s="39">
        <v>381664</v>
      </c>
      <c r="F115" s="70"/>
      <c r="G115" s="70"/>
      <c r="H115" s="70"/>
      <c r="I115" s="67">
        <v>0</v>
      </c>
      <c r="J115" s="70"/>
      <c r="K115" s="49"/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39">
        <f t="shared" si="4"/>
        <v>0</v>
      </c>
      <c r="E116" s="39">
        <v>0</v>
      </c>
      <c r="F116" s="70"/>
      <c r="G116" s="70"/>
      <c r="H116" s="70"/>
      <c r="I116" s="67">
        <v>0</v>
      </c>
      <c r="J116" s="70"/>
      <c r="K116" s="49"/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39">
        <f t="shared" si="4"/>
        <v>38927003</v>
      </c>
      <c r="E117" s="39">
        <v>38927003</v>
      </c>
      <c r="F117" s="70"/>
      <c r="G117" s="43"/>
      <c r="H117" s="70"/>
      <c r="I117" s="67">
        <v>0</v>
      </c>
      <c r="J117" s="71">
        <v>38927003</v>
      </c>
      <c r="K117" s="49"/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39">
        <f t="shared" si="4"/>
        <v>0</v>
      </c>
      <c r="E118" s="39">
        <v>0</v>
      </c>
      <c r="F118" s="70"/>
      <c r="G118" s="43"/>
      <c r="H118" s="70"/>
      <c r="I118" s="67">
        <v>0</v>
      </c>
      <c r="J118" s="70"/>
      <c r="K118" s="49"/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39">
        <f t="shared" si="4"/>
        <v>47634164</v>
      </c>
      <c r="E119" s="39">
        <v>47634164</v>
      </c>
      <c r="F119" s="70">
        <v>6568531</v>
      </c>
      <c r="G119" s="70">
        <v>41065633</v>
      </c>
      <c r="H119" s="70"/>
      <c r="I119" s="67">
        <v>0</v>
      </c>
      <c r="J119" s="70"/>
      <c r="K119" s="49"/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39">
        <f t="shared" si="4"/>
        <v>0</v>
      </c>
      <c r="E120" s="39">
        <v>0</v>
      </c>
      <c r="F120" s="70"/>
      <c r="H120" s="70"/>
      <c r="I120" s="67">
        <v>0</v>
      </c>
      <c r="J120" s="70"/>
      <c r="K120" s="49"/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39">
        <f t="shared" si="4"/>
        <v>15151903</v>
      </c>
      <c r="E121" s="39">
        <v>15151903</v>
      </c>
      <c r="F121" s="70"/>
      <c r="G121" s="70">
        <v>15151903</v>
      </c>
      <c r="H121" s="70"/>
      <c r="I121" s="67">
        <v>0</v>
      </c>
      <c r="J121" s="70"/>
      <c r="K121" s="49"/>
    </row>
    <row r="122" spans="1:11" s="1" customFormat="1" x14ac:dyDescent="0.2">
      <c r="A122" s="20">
        <v>108</v>
      </c>
      <c r="B122" s="21" t="s">
        <v>185</v>
      </c>
      <c r="C122" s="10" t="s">
        <v>265</v>
      </c>
      <c r="D122" s="39">
        <f t="shared" si="4"/>
        <v>185796</v>
      </c>
      <c r="E122" s="39">
        <v>185796</v>
      </c>
      <c r="F122" s="70"/>
      <c r="G122" s="70"/>
      <c r="H122" s="70"/>
      <c r="I122" s="67">
        <v>0</v>
      </c>
      <c r="J122" s="70"/>
      <c r="K122" s="49"/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254</v>
      </c>
      <c r="D123" s="39">
        <f t="shared" si="4"/>
        <v>145981</v>
      </c>
      <c r="E123" s="39">
        <v>145981</v>
      </c>
      <c r="F123" s="70"/>
      <c r="G123" s="70"/>
      <c r="H123" s="70"/>
      <c r="I123" s="67">
        <v>0</v>
      </c>
      <c r="J123" s="70"/>
      <c r="K123" s="49"/>
    </row>
    <row r="124" spans="1:11" s="1" customFormat="1" x14ac:dyDescent="0.2">
      <c r="A124" s="20">
        <v>110</v>
      </c>
      <c r="B124" s="12" t="s">
        <v>335</v>
      </c>
      <c r="C124" s="10" t="s">
        <v>322</v>
      </c>
      <c r="D124" s="39">
        <f t="shared" si="4"/>
        <v>0</v>
      </c>
      <c r="E124" s="39">
        <v>0</v>
      </c>
      <c r="F124" s="70"/>
      <c r="G124" s="70"/>
      <c r="H124" s="70"/>
      <c r="I124" s="67">
        <v>0</v>
      </c>
      <c r="J124" s="70"/>
      <c r="K124" s="49"/>
    </row>
    <row r="125" spans="1:11" s="1" customFormat="1" x14ac:dyDescent="0.2">
      <c r="A125" s="20">
        <v>111</v>
      </c>
      <c r="B125" s="13" t="s">
        <v>187</v>
      </c>
      <c r="C125" s="10" t="s">
        <v>188</v>
      </c>
      <c r="D125" s="39">
        <f t="shared" si="4"/>
        <v>0</v>
      </c>
      <c r="E125" s="39">
        <v>0</v>
      </c>
      <c r="F125" s="43"/>
      <c r="G125" s="70"/>
      <c r="H125" s="70"/>
      <c r="I125" s="67">
        <v>0</v>
      </c>
      <c r="J125" s="70"/>
      <c r="K125" s="49"/>
    </row>
    <row r="126" spans="1:11" s="1" customFormat="1" ht="13.5" customHeight="1" x14ac:dyDescent="0.2">
      <c r="A126" s="20">
        <v>112</v>
      </c>
      <c r="B126" s="13" t="s">
        <v>189</v>
      </c>
      <c r="C126" s="10" t="s">
        <v>326</v>
      </c>
      <c r="D126" s="39">
        <f t="shared" si="4"/>
        <v>64761869</v>
      </c>
      <c r="E126" s="39">
        <v>64761869</v>
      </c>
      <c r="F126" s="43"/>
      <c r="G126" s="70">
        <v>64761869</v>
      </c>
      <c r="H126" s="70"/>
      <c r="I126" s="67">
        <v>0</v>
      </c>
      <c r="J126" s="70"/>
      <c r="K126" s="49"/>
    </row>
    <row r="127" spans="1:11" s="1" customFormat="1" x14ac:dyDescent="0.2">
      <c r="A127" s="20">
        <v>113</v>
      </c>
      <c r="B127" s="21" t="s">
        <v>190</v>
      </c>
      <c r="C127" s="10" t="s">
        <v>191</v>
      </c>
      <c r="D127" s="39">
        <f t="shared" si="4"/>
        <v>0</v>
      </c>
      <c r="E127" s="39">
        <v>0</v>
      </c>
      <c r="F127" s="43"/>
      <c r="G127" s="70"/>
      <c r="H127" s="70"/>
      <c r="I127" s="67">
        <v>0</v>
      </c>
      <c r="J127" s="70"/>
      <c r="K127" s="49"/>
    </row>
    <row r="128" spans="1:11" s="1" customFormat="1" ht="24" x14ac:dyDescent="0.2">
      <c r="A128" s="20">
        <v>114</v>
      </c>
      <c r="B128" s="21" t="s">
        <v>192</v>
      </c>
      <c r="C128" s="35" t="s">
        <v>310</v>
      </c>
      <c r="D128" s="39">
        <f t="shared" si="4"/>
        <v>260160</v>
      </c>
      <c r="E128" s="39">
        <v>260160</v>
      </c>
      <c r="F128" s="43"/>
      <c r="G128" s="70"/>
      <c r="H128" s="70"/>
      <c r="I128" s="67">
        <v>0</v>
      </c>
      <c r="J128" s="70"/>
      <c r="K128" s="49"/>
    </row>
    <row r="129" spans="1:11" s="1" customFormat="1" x14ac:dyDescent="0.2">
      <c r="A129" s="20">
        <v>115</v>
      </c>
      <c r="B129" s="21" t="s">
        <v>193</v>
      </c>
      <c r="C129" s="10" t="s">
        <v>229</v>
      </c>
      <c r="D129" s="39">
        <f t="shared" si="4"/>
        <v>124218627</v>
      </c>
      <c r="E129" s="39">
        <v>124218627</v>
      </c>
      <c r="F129" s="70">
        <v>23617827</v>
      </c>
      <c r="H129" s="70"/>
      <c r="I129" s="67">
        <v>0</v>
      </c>
      <c r="J129" s="70"/>
      <c r="K129" s="49"/>
    </row>
    <row r="130" spans="1:11" ht="10.5" customHeight="1" x14ac:dyDescent="0.2">
      <c r="A130" s="20">
        <v>116</v>
      </c>
      <c r="B130" s="21" t="s">
        <v>194</v>
      </c>
      <c r="C130" s="10" t="s">
        <v>195</v>
      </c>
      <c r="D130" s="39">
        <f t="shared" si="4"/>
        <v>3788478556</v>
      </c>
      <c r="E130" s="39">
        <v>3756388296</v>
      </c>
      <c r="F130" s="70">
        <v>3756388296</v>
      </c>
      <c r="G130" s="70"/>
      <c r="H130" s="70"/>
      <c r="I130" s="67">
        <v>0</v>
      </c>
      <c r="J130" s="70"/>
      <c r="K130" s="49">
        <v>32090260</v>
      </c>
    </row>
    <row r="131" spans="1:11" s="1" customFormat="1" x14ac:dyDescent="0.2">
      <c r="A131" s="20">
        <v>117</v>
      </c>
      <c r="B131" s="21" t="s">
        <v>196</v>
      </c>
      <c r="C131" s="10" t="s">
        <v>40</v>
      </c>
      <c r="D131" s="39">
        <f t="shared" si="4"/>
        <v>8133303</v>
      </c>
      <c r="E131" s="39">
        <v>8133303</v>
      </c>
      <c r="F131" s="70"/>
      <c r="G131" s="70"/>
      <c r="H131" s="70"/>
      <c r="I131" s="67">
        <v>0</v>
      </c>
      <c r="J131" s="70"/>
      <c r="K131" s="49"/>
    </row>
    <row r="132" spans="1:11" s="1" customFormat="1" x14ac:dyDescent="0.2">
      <c r="A132" s="20">
        <v>118</v>
      </c>
      <c r="B132" s="12" t="s">
        <v>197</v>
      </c>
      <c r="C132" s="10" t="s">
        <v>46</v>
      </c>
      <c r="D132" s="39">
        <f t="shared" si="4"/>
        <v>128541076</v>
      </c>
      <c r="E132" s="39">
        <v>128541076</v>
      </c>
      <c r="F132" s="70">
        <v>24896320</v>
      </c>
      <c r="G132" s="70"/>
      <c r="H132" s="70"/>
      <c r="I132" s="67">
        <v>14126659</v>
      </c>
      <c r="J132" s="70"/>
      <c r="K132" s="49"/>
    </row>
    <row r="133" spans="1:11" s="1" customFormat="1" x14ac:dyDescent="0.2">
      <c r="A133" s="20">
        <v>119</v>
      </c>
      <c r="B133" s="12" t="s">
        <v>198</v>
      </c>
      <c r="C133" s="10" t="s">
        <v>231</v>
      </c>
      <c r="D133" s="39">
        <f t="shared" si="4"/>
        <v>58023336</v>
      </c>
      <c r="E133" s="39">
        <v>58023336</v>
      </c>
      <c r="F133" s="70"/>
      <c r="G133" s="70"/>
      <c r="H133" s="70"/>
      <c r="I133" s="67">
        <v>0</v>
      </c>
      <c r="J133" s="70"/>
      <c r="K133" s="49"/>
    </row>
    <row r="134" spans="1:11" s="1" customFormat="1" x14ac:dyDescent="0.2">
      <c r="A134" s="20">
        <v>120</v>
      </c>
      <c r="B134" s="12" t="s">
        <v>199</v>
      </c>
      <c r="C134" s="10" t="s">
        <v>48</v>
      </c>
      <c r="D134" s="39">
        <f t="shared" si="4"/>
        <v>40007994</v>
      </c>
      <c r="E134" s="39">
        <v>40007994</v>
      </c>
      <c r="F134" s="70"/>
      <c r="G134" s="70"/>
      <c r="H134" s="70"/>
      <c r="I134" s="67">
        <v>0</v>
      </c>
      <c r="J134" s="70"/>
      <c r="K134" s="49"/>
    </row>
    <row r="135" spans="1:11" s="1" customFormat="1" x14ac:dyDescent="0.2">
      <c r="A135" s="20">
        <v>121</v>
      </c>
      <c r="B135" s="21" t="s">
        <v>200</v>
      </c>
      <c r="C135" s="10" t="s">
        <v>47</v>
      </c>
      <c r="D135" s="39">
        <f t="shared" si="4"/>
        <v>136616486</v>
      </c>
      <c r="E135" s="39">
        <v>136616486</v>
      </c>
      <c r="F135" s="70"/>
      <c r="G135" s="70">
        <v>111324625</v>
      </c>
      <c r="H135" s="70"/>
      <c r="I135" s="67">
        <v>0</v>
      </c>
      <c r="J135" s="70"/>
      <c r="K135" s="49"/>
    </row>
    <row r="136" spans="1:11" s="1" customFormat="1" x14ac:dyDescent="0.2">
      <c r="A136" s="20">
        <v>122</v>
      </c>
      <c r="B136" s="21" t="s">
        <v>201</v>
      </c>
      <c r="C136" s="10" t="s">
        <v>202</v>
      </c>
      <c r="D136" s="39">
        <f t="shared" si="4"/>
        <v>0</v>
      </c>
      <c r="E136" s="39">
        <v>0</v>
      </c>
      <c r="F136" s="70"/>
      <c r="G136" s="70"/>
      <c r="H136" s="70"/>
      <c r="I136" s="67">
        <v>0</v>
      </c>
      <c r="J136" s="70"/>
      <c r="K136" s="49"/>
    </row>
    <row r="137" spans="1:11" s="1" customFormat="1" x14ac:dyDescent="0.2">
      <c r="A137" s="20">
        <v>123</v>
      </c>
      <c r="B137" s="21" t="s">
        <v>203</v>
      </c>
      <c r="C137" s="10" t="s">
        <v>41</v>
      </c>
      <c r="D137" s="39">
        <f t="shared" si="4"/>
        <v>13204458</v>
      </c>
      <c r="E137" s="39">
        <v>13204458</v>
      </c>
      <c r="G137" s="70"/>
      <c r="H137" s="70"/>
      <c r="I137" s="67">
        <v>0</v>
      </c>
      <c r="J137" s="70"/>
      <c r="K137" s="49"/>
    </row>
    <row r="138" spans="1:11" s="1" customFormat="1" x14ac:dyDescent="0.2">
      <c r="A138" s="20">
        <v>124</v>
      </c>
      <c r="B138" s="12" t="s">
        <v>204</v>
      </c>
      <c r="C138" s="10" t="s">
        <v>230</v>
      </c>
      <c r="D138" s="39">
        <f t="shared" si="4"/>
        <v>40614768</v>
      </c>
      <c r="E138" s="39">
        <v>40614768</v>
      </c>
      <c r="F138" s="70"/>
      <c r="G138" s="70"/>
      <c r="H138" s="70"/>
      <c r="I138" s="67">
        <v>0</v>
      </c>
      <c r="J138" s="70"/>
      <c r="K138" s="49"/>
    </row>
    <row r="139" spans="1:11" s="1" customFormat="1" x14ac:dyDescent="0.2">
      <c r="A139" s="20">
        <v>125</v>
      </c>
      <c r="B139" s="13" t="s">
        <v>205</v>
      </c>
      <c r="C139" s="10" t="s">
        <v>206</v>
      </c>
      <c r="D139" s="39">
        <f t="shared" si="4"/>
        <v>80557447</v>
      </c>
      <c r="E139" s="39">
        <v>80557447</v>
      </c>
      <c r="F139" s="70"/>
      <c r="G139" s="70"/>
      <c r="H139" s="70"/>
      <c r="I139" s="67">
        <v>0</v>
      </c>
      <c r="J139" s="70"/>
      <c r="K139" s="49"/>
    </row>
    <row r="140" spans="1:11" x14ac:dyDescent="0.2">
      <c r="A140" s="20">
        <v>126</v>
      </c>
      <c r="B140" s="21" t="s">
        <v>207</v>
      </c>
      <c r="C140" s="10" t="s">
        <v>208</v>
      </c>
      <c r="D140" s="39">
        <f t="shared" si="4"/>
        <v>307113076</v>
      </c>
      <c r="E140" s="39">
        <v>307113076</v>
      </c>
      <c r="F140" s="70"/>
      <c r="G140" s="70"/>
      <c r="H140" s="70">
        <v>307113076</v>
      </c>
      <c r="I140" s="67">
        <v>0</v>
      </c>
      <c r="J140" s="70"/>
      <c r="K140" s="49"/>
    </row>
    <row r="141" spans="1:11" x14ac:dyDescent="0.2">
      <c r="A141" s="20">
        <v>127</v>
      </c>
      <c r="B141" s="12" t="s">
        <v>209</v>
      </c>
      <c r="C141" s="10" t="s">
        <v>210</v>
      </c>
      <c r="D141" s="39">
        <f t="shared" ref="D141:D150" si="5">E141+K141</f>
        <v>0</v>
      </c>
      <c r="E141" s="39">
        <v>0</v>
      </c>
      <c r="F141" s="70"/>
      <c r="G141" s="70"/>
      <c r="H141" s="70"/>
      <c r="I141" s="67">
        <v>0</v>
      </c>
      <c r="J141" s="70"/>
      <c r="K141" s="49"/>
    </row>
    <row r="142" spans="1:11" x14ac:dyDescent="0.2">
      <c r="A142" s="20">
        <v>128</v>
      </c>
      <c r="B142" s="21" t="s">
        <v>211</v>
      </c>
      <c r="C142" s="10" t="s">
        <v>212</v>
      </c>
      <c r="D142" s="39">
        <f t="shared" si="5"/>
        <v>146481010</v>
      </c>
      <c r="E142" s="39">
        <v>127787160</v>
      </c>
      <c r="F142" s="70">
        <v>127787160</v>
      </c>
      <c r="G142" s="70"/>
      <c r="H142" s="70"/>
      <c r="I142" s="67">
        <v>0</v>
      </c>
      <c r="J142" s="70"/>
      <c r="K142" s="49">
        <v>18693850</v>
      </c>
    </row>
    <row r="143" spans="1:11" x14ac:dyDescent="0.2">
      <c r="A143" s="20">
        <v>129</v>
      </c>
      <c r="B143" s="91" t="s">
        <v>255</v>
      </c>
      <c r="C143" s="94" t="s">
        <v>256</v>
      </c>
      <c r="D143" s="39">
        <f t="shared" si="5"/>
        <v>0</v>
      </c>
      <c r="E143" s="39">
        <v>0</v>
      </c>
      <c r="F143" s="69"/>
      <c r="G143" s="69"/>
      <c r="H143" s="69"/>
      <c r="I143" s="67">
        <v>0</v>
      </c>
      <c r="J143" s="69"/>
      <c r="K143" s="41"/>
    </row>
    <row r="144" spans="1:11" x14ac:dyDescent="0.2">
      <c r="A144" s="20">
        <v>130</v>
      </c>
      <c r="B144" s="95" t="s">
        <v>257</v>
      </c>
      <c r="C144" s="42" t="s">
        <v>258</v>
      </c>
      <c r="D144" s="39">
        <f t="shared" si="5"/>
        <v>0</v>
      </c>
      <c r="E144" s="39">
        <v>0</v>
      </c>
      <c r="F144" s="69"/>
      <c r="G144" s="69"/>
      <c r="H144" s="69"/>
      <c r="I144" s="67">
        <v>0</v>
      </c>
      <c r="J144" s="69"/>
      <c r="K144" s="41"/>
    </row>
    <row r="145" spans="1:62" x14ac:dyDescent="0.2">
      <c r="A145" s="20">
        <v>131</v>
      </c>
      <c r="B145" s="96" t="s">
        <v>259</v>
      </c>
      <c r="C145" s="156" t="s">
        <v>449</v>
      </c>
      <c r="D145" s="39">
        <f t="shared" si="5"/>
        <v>0</v>
      </c>
      <c r="E145" s="39">
        <v>0</v>
      </c>
      <c r="F145" s="69"/>
      <c r="G145" s="69"/>
      <c r="H145" s="69"/>
      <c r="I145" s="67">
        <v>0</v>
      </c>
      <c r="J145" s="69"/>
      <c r="K145" s="41"/>
    </row>
    <row r="146" spans="1:62" x14ac:dyDescent="0.2">
      <c r="A146" s="20">
        <v>132</v>
      </c>
      <c r="B146" s="20" t="s">
        <v>263</v>
      </c>
      <c r="C146" s="28" t="s">
        <v>264</v>
      </c>
      <c r="D146" s="39">
        <f t="shared" si="5"/>
        <v>0</v>
      </c>
      <c r="E146" s="39">
        <v>0</v>
      </c>
      <c r="F146" s="69"/>
      <c r="G146" s="69"/>
      <c r="H146" s="69"/>
      <c r="I146" s="67">
        <v>0</v>
      </c>
      <c r="J146" s="69"/>
      <c r="K146" s="41"/>
    </row>
    <row r="147" spans="1:62" s="4" customFormat="1" x14ac:dyDescent="0.2">
      <c r="A147" s="20">
        <v>133</v>
      </c>
      <c r="B147" s="56" t="s">
        <v>315</v>
      </c>
      <c r="C147" s="28" t="s">
        <v>314</v>
      </c>
      <c r="D147" s="39">
        <f t="shared" si="5"/>
        <v>0</v>
      </c>
      <c r="E147" s="39">
        <v>0</v>
      </c>
      <c r="F147" s="72"/>
      <c r="G147" s="72"/>
      <c r="H147" s="69"/>
      <c r="I147" s="67">
        <v>0</v>
      </c>
      <c r="J147" s="72"/>
      <c r="K147" s="52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</row>
    <row r="148" spans="1:62" s="4" customFormat="1" x14ac:dyDescent="0.2">
      <c r="A148" s="20">
        <v>134</v>
      </c>
      <c r="B148" s="56" t="s">
        <v>324</v>
      </c>
      <c r="C148" s="28" t="s">
        <v>321</v>
      </c>
      <c r="D148" s="39">
        <f t="shared" si="5"/>
        <v>8816614</v>
      </c>
      <c r="E148" s="39">
        <v>8816614</v>
      </c>
      <c r="F148" s="72"/>
      <c r="G148" s="72"/>
      <c r="H148" s="69">
        <v>8816614</v>
      </c>
      <c r="I148" s="67">
        <v>0</v>
      </c>
      <c r="J148" s="72"/>
      <c r="K148" s="52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</row>
    <row r="149" spans="1:62" s="4" customFormat="1" ht="24" x14ac:dyDescent="0.2">
      <c r="A149" s="20">
        <v>135</v>
      </c>
      <c r="B149" s="56" t="s">
        <v>439</v>
      </c>
      <c r="C149" s="15" t="s">
        <v>389</v>
      </c>
      <c r="D149" s="39">
        <f t="shared" si="5"/>
        <v>0</v>
      </c>
      <c r="E149" s="39">
        <v>0</v>
      </c>
      <c r="F149" s="70"/>
      <c r="G149" s="70"/>
      <c r="H149" s="70"/>
      <c r="I149" s="67"/>
      <c r="J149" s="70"/>
      <c r="K149" s="92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</row>
    <row r="150" spans="1:62" s="4" customFormat="1" ht="14.25" customHeight="1" x14ac:dyDescent="0.2">
      <c r="A150" s="20">
        <v>136</v>
      </c>
      <c r="B150" s="56" t="s">
        <v>434</v>
      </c>
      <c r="C150" s="15" t="s">
        <v>435</v>
      </c>
      <c r="D150" s="39">
        <f t="shared" si="5"/>
        <v>281476</v>
      </c>
      <c r="E150" s="39">
        <v>281476</v>
      </c>
      <c r="F150" s="70"/>
      <c r="G150" s="70"/>
      <c r="H150" s="70"/>
      <c r="I150" s="67"/>
      <c r="J150" s="70"/>
      <c r="K150" s="143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</row>
    <row r="151" spans="1:62" x14ac:dyDescent="0.2">
      <c r="A151" s="20">
        <v>137</v>
      </c>
      <c r="B151" s="56" t="s">
        <v>454</v>
      </c>
      <c r="C151" s="15" t="s">
        <v>455</v>
      </c>
      <c r="D151" s="39"/>
      <c r="E151" s="39">
        <v>0</v>
      </c>
      <c r="F151" s="70"/>
      <c r="G151" s="70"/>
      <c r="H151" s="70"/>
      <c r="I151" s="67"/>
      <c r="J151" s="70"/>
      <c r="K151" s="180"/>
    </row>
  </sheetData>
  <mergeCells count="12">
    <mergeCell ref="A92:A95"/>
    <mergeCell ref="B92:B95"/>
    <mergeCell ref="A8:C8"/>
    <mergeCell ref="A11:C11"/>
    <mergeCell ref="A3:K3"/>
    <mergeCell ref="A6:A7"/>
    <mergeCell ref="B6:B7"/>
    <mergeCell ref="C6:C7"/>
    <mergeCell ref="D6:D7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X151"/>
  <sheetViews>
    <sheetView zoomScaleNormal="100" workbookViewId="0">
      <pane xSplit="3" ySplit="8" topLeftCell="D108" activePane="bottomRight" state="frozen"/>
      <selection pane="topRight" activeCell="D1" sqref="D1"/>
      <selection pane="bottomLeft" activeCell="A9" sqref="A9"/>
      <selection pane="bottomRight" activeCell="Q136" sqref="Q136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4" style="33" customWidth="1"/>
    <col min="5" max="5" width="16.140625" style="33" customWidth="1"/>
    <col min="6" max="6" width="13.140625" style="4" customWidth="1"/>
    <col min="7" max="7" width="12.42578125" style="4" customWidth="1"/>
    <col min="8" max="8" width="13.140625" style="4" customWidth="1"/>
    <col min="9" max="9" width="13.42578125" style="4" customWidth="1"/>
    <col min="10" max="11" width="13.140625" style="4" customWidth="1"/>
    <col min="12" max="12" width="14.28515625" style="4" customWidth="1"/>
    <col min="13" max="13" width="15.7109375" style="4" customWidth="1"/>
    <col min="14" max="14" width="17.85546875" style="4" customWidth="1"/>
    <col min="15" max="15" width="11.5703125" style="4" customWidth="1"/>
    <col min="16" max="16" width="9.140625" style="8"/>
    <col min="17" max="17" width="13.42578125" style="33" bestFit="1" customWidth="1"/>
    <col min="18" max="18" width="11.140625" style="33" bestFit="1" customWidth="1"/>
    <col min="19" max="16384" width="9.140625" style="8"/>
  </cols>
  <sheetData>
    <row r="2" spans="1:18" ht="26.25" customHeight="1" x14ac:dyDescent="0.2">
      <c r="A2" s="303" t="s">
        <v>385</v>
      </c>
      <c r="B2" s="303"/>
      <c r="C2" s="303"/>
      <c r="D2" s="303"/>
      <c r="E2" s="303"/>
      <c r="F2" s="303"/>
      <c r="G2" s="303"/>
      <c r="H2" s="303"/>
      <c r="I2" s="303"/>
      <c r="J2" s="303"/>
      <c r="K2" s="151"/>
    </row>
    <row r="3" spans="1:18" x14ac:dyDescent="0.2">
      <c r="C3" s="9"/>
      <c r="F3" s="33"/>
      <c r="G3" s="33"/>
      <c r="H3" s="33"/>
      <c r="I3" s="33"/>
      <c r="J3" s="33"/>
      <c r="K3" s="33"/>
      <c r="L3" s="33"/>
      <c r="M3" s="33"/>
      <c r="N3" s="33"/>
      <c r="O3" s="4" t="s">
        <v>281</v>
      </c>
    </row>
    <row r="4" spans="1:18" s="2" customFormat="1" ht="15.75" customHeight="1" x14ac:dyDescent="0.2">
      <c r="A4" s="282" t="s">
        <v>44</v>
      </c>
      <c r="B4" s="282" t="s">
        <v>56</v>
      </c>
      <c r="C4" s="283" t="s">
        <v>45</v>
      </c>
      <c r="D4" s="294" t="s">
        <v>288</v>
      </c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Q4" s="139"/>
      <c r="R4" s="139"/>
    </row>
    <row r="5" spans="1:18" ht="15" customHeight="1" x14ac:dyDescent="0.2">
      <c r="A5" s="282"/>
      <c r="B5" s="282"/>
      <c r="C5" s="283"/>
      <c r="D5" s="304" t="s">
        <v>233</v>
      </c>
      <c r="E5" s="304" t="s">
        <v>304</v>
      </c>
      <c r="F5" s="297" t="s">
        <v>289</v>
      </c>
      <c r="G5" s="299" t="s">
        <v>427</v>
      </c>
      <c r="H5" s="297" t="s">
        <v>440</v>
      </c>
      <c r="I5" s="307" t="s">
        <v>441</v>
      </c>
      <c r="J5" s="297" t="s">
        <v>34</v>
      </c>
      <c r="K5" s="291" t="s">
        <v>278</v>
      </c>
      <c r="L5" s="292"/>
      <c r="M5" s="292"/>
      <c r="N5" s="292"/>
      <c r="O5" s="293"/>
    </row>
    <row r="6" spans="1:18" ht="14.25" customHeight="1" x14ac:dyDescent="0.2">
      <c r="A6" s="282"/>
      <c r="B6" s="282"/>
      <c r="C6" s="283"/>
      <c r="D6" s="305"/>
      <c r="E6" s="305"/>
      <c r="F6" s="301"/>
      <c r="G6" s="302"/>
      <c r="H6" s="301"/>
      <c r="I6" s="308"/>
      <c r="J6" s="301"/>
      <c r="K6" s="299" t="s">
        <v>428</v>
      </c>
      <c r="L6" s="297" t="s">
        <v>442</v>
      </c>
      <c r="M6" s="295" t="s">
        <v>443</v>
      </c>
      <c r="N6" s="295" t="s">
        <v>444</v>
      </c>
      <c r="O6" s="295" t="s">
        <v>445</v>
      </c>
    </row>
    <row r="7" spans="1:18" ht="108.75" customHeight="1" x14ac:dyDescent="0.2">
      <c r="A7" s="282"/>
      <c r="B7" s="282"/>
      <c r="C7" s="283"/>
      <c r="D7" s="306"/>
      <c r="E7" s="306"/>
      <c r="F7" s="298"/>
      <c r="G7" s="300"/>
      <c r="H7" s="298"/>
      <c r="I7" s="309"/>
      <c r="J7" s="298"/>
      <c r="K7" s="300"/>
      <c r="L7" s="298"/>
      <c r="M7" s="296"/>
      <c r="N7" s="296"/>
      <c r="O7" s="296"/>
    </row>
    <row r="8" spans="1:18" s="2" customFormat="1" x14ac:dyDescent="0.2">
      <c r="A8" s="277" t="s">
        <v>228</v>
      </c>
      <c r="B8" s="277"/>
      <c r="C8" s="277"/>
      <c r="D8" s="59">
        <f>D9+D10+D11</f>
        <v>38706950663</v>
      </c>
      <c r="E8" s="59">
        <f t="shared" ref="E8:O8" si="0">E9+E10+E11</f>
        <v>27837990129.209999</v>
      </c>
      <c r="F8" s="59">
        <f t="shared" si="0"/>
        <v>4033047995</v>
      </c>
      <c r="G8" s="59">
        <f t="shared" si="0"/>
        <v>401720559</v>
      </c>
      <c r="H8" s="59">
        <f t="shared" si="0"/>
        <v>579018589.78999996</v>
      </c>
      <c r="I8" s="59">
        <f t="shared" si="0"/>
        <v>134810699</v>
      </c>
      <c r="J8" s="59">
        <f t="shared" si="0"/>
        <v>5720362691</v>
      </c>
      <c r="K8" s="59">
        <f t="shared" si="0"/>
        <v>727661074</v>
      </c>
      <c r="L8" s="59">
        <f t="shared" si="0"/>
        <v>1190519314</v>
      </c>
      <c r="M8" s="59">
        <f t="shared" si="0"/>
        <v>442893115</v>
      </c>
      <c r="N8" s="59">
        <f t="shared" si="0"/>
        <v>317102830</v>
      </c>
      <c r="O8" s="59">
        <f t="shared" si="0"/>
        <v>269275677</v>
      </c>
      <c r="Q8" s="139"/>
      <c r="R8" s="139"/>
    </row>
    <row r="9" spans="1:18" s="3" customFormat="1" ht="11.25" customHeight="1" x14ac:dyDescent="0.2">
      <c r="A9" s="5"/>
      <c r="B9" s="5"/>
      <c r="C9" s="11" t="s">
        <v>54</v>
      </c>
      <c r="D9" s="60">
        <f t="shared" ref="D9" si="1">E9+F9+G9+H9+I9+J9</f>
        <v>1688122831</v>
      </c>
      <c r="E9" s="60">
        <v>1613110300</v>
      </c>
      <c r="F9" s="38">
        <v>75012531</v>
      </c>
      <c r="G9" s="38"/>
      <c r="H9" s="38"/>
      <c r="I9" s="38"/>
      <c r="J9" s="38"/>
      <c r="K9" s="38"/>
      <c r="L9" s="38"/>
      <c r="M9" s="38"/>
      <c r="N9" s="38"/>
      <c r="O9" s="38"/>
      <c r="Q9" s="78"/>
      <c r="R9" s="78"/>
    </row>
    <row r="10" spans="1:18" s="3" customFormat="1" ht="11.25" customHeight="1" x14ac:dyDescent="0.2">
      <c r="A10" s="5"/>
      <c r="B10" s="5"/>
      <c r="C10" s="11" t="s">
        <v>466</v>
      </c>
      <c r="D10" s="60">
        <f>E10+F10+G10+H10+I10+J10</f>
        <v>0</v>
      </c>
      <c r="E10" s="60"/>
      <c r="F10" s="38"/>
      <c r="G10" s="38"/>
      <c r="H10" s="38"/>
      <c r="I10" s="38"/>
      <c r="J10" s="38"/>
      <c r="K10" s="38"/>
      <c r="L10" s="38"/>
      <c r="M10" s="38"/>
      <c r="N10" s="38"/>
      <c r="O10" s="38"/>
      <c r="Q10" s="78"/>
      <c r="R10" s="78"/>
    </row>
    <row r="11" spans="1:18" s="2" customFormat="1" x14ac:dyDescent="0.2">
      <c r="A11" s="277" t="s">
        <v>227</v>
      </c>
      <c r="B11" s="277"/>
      <c r="C11" s="277"/>
      <c r="D11" s="59">
        <f t="shared" ref="D11:O11" si="2">SUM(D12:D147)-D92</f>
        <v>37018827832</v>
      </c>
      <c r="E11" s="59">
        <f t="shared" si="2"/>
        <v>26224879829.209999</v>
      </c>
      <c r="F11" s="51">
        <f t="shared" si="2"/>
        <v>3958035464</v>
      </c>
      <c r="G11" s="51">
        <f t="shared" si="2"/>
        <v>401720559</v>
      </c>
      <c r="H11" s="51">
        <f t="shared" si="2"/>
        <v>579018589.78999996</v>
      </c>
      <c r="I11" s="51">
        <f t="shared" si="2"/>
        <v>134810699</v>
      </c>
      <c r="J11" s="51">
        <f t="shared" si="2"/>
        <v>5720362691</v>
      </c>
      <c r="K11" s="51">
        <f t="shared" si="2"/>
        <v>727661074</v>
      </c>
      <c r="L11" s="51">
        <f t="shared" si="2"/>
        <v>1190519314</v>
      </c>
      <c r="M11" s="51">
        <f t="shared" si="2"/>
        <v>442893115</v>
      </c>
      <c r="N11" s="51">
        <f t="shared" si="2"/>
        <v>317102830</v>
      </c>
      <c r="O11" s="51">
        <f t="shared" si="2"/>
        <v>269275677</v>
      </c>
      <c r="Q11" s="139"/>
      <c r="R11" s="139"/>
    </row>
    <row r="12" spans="1:18" s="1" customFormat="1" ht="12" customHeight="1" x14ac:dyDescent="0.2">
      <c r="A12" s="20">
        <v>1</v>
      </c>
      <c r="B12" s="12" t="s">
        <v>57</v>
      </c>
      <c r="C12" s="10" t="s">
        <v>42</v>
      </c>
      <c r="D12" s="54">
        <f>E12+F12+G12+H12+I12+J12</f>
        <v>69985377</v>
      </c>
      <c r="E12" s="54">
        <v>69985377</v>
      </c>
      <c r="F12" s="39">
        <v>0</v>
      </c>
      <c r="G12" s="39">
        <v>0</v>
      </c>
      <c r="H12" s="39">
        <v>0</v>
      </c>
      <c r="I12" s="39">
        <v>0</v>
      </c>
      <c r="J12" s="39"/>
      <c r="K12" s="39">
        <v>0</v>
      </c>
      <c r="L12" s="39">
        <v>0</v>
      </c>
      <c r="M12" s="39">
        <v>0</v>
      </c>
      <c r="N12" s="39">
        <v>0</v>
      </c>
      <c r="O12" s="39">
        <v>0</v>
      </c>
      <c r="Q12" s="79"/>
      <c r="R12" s="79"/>
    </row>
    <row r="13" spans="1:18" s="1" customFormat="1" x14ac:dyDescent="0.2">
      <c r="A13" s="20">
        <v>2</v>
      </c>
      <c r="B13" s="13" t="s">
        <v>58</v>
      </c>
      <c r="C13" s="10" t="s">
        <v>213</v>
      </c>
      <c r="D13" s="54">
        <f t="shared" ref="D13:D75" si="3">E13+F13+G13+H13+I13+J13</f>
        <v>57354316</v>
      </c>
      <c r="E13" s="54">
        <v>57354316</v>
      </c>
      <c r="F13" s="39">
        <v>0</v>
      </c>
      <c r="G13" s="39">
        <v>0</v>
      </c>
      <c r="H13" s="39">
        <v>0</v>
      </c>
      <c r="I13" s="39">
        <v>0</v>
      </c>
      <c r="J13" s="39"/>
      <c r="K13" s="39">
        <v>0</v>
      </c>
      <c r="L13" s="39">
        <v>0</v>
      </c>
      <c r="M13" s="39">
        <v>0</v>
      </c>
      <c r="N13" s="39">
        <v>0</v>
      </c>
      <c r="O13" s="39">
        <v>0</v>
      </c>
      <c r="Q13" s="79"/>
      <c r="R13" s="79"/>
    </row>
    <row r="14" spans="1:18" s="19" customFormat="1" x14ac:dyDescent="0.2">
      <c r="A14" s="20">
        <v>3</v>
      </c>
      <c r="B14" s="21" t="s">
        <v>59</v>
      </c>
      <c r="C14" s="10" t="s">
        <v>5</v>
      </c>
      <c r="D14" s="57">
        <f t="shared" si="3"/>
        <v>338152908</v>
      </c>
      <c r="E14" s="57">
        <v>338152908</v>
      </c>
      <c r="F14" s="40">
        <v>0</v>
      </c>
      <c r="G14" s="40">
        <v>0</v>
      </c>
      <c r="H14" s="40">
        <v>0</v>
      </c>
      <c r="I14" s="40">
        <v>0</v>
      </c>
      <c r="J14" s="40"/>
      <c r="K14" s="40">
        <v>0</v>
      </c>
      <c r="L14" s="40">
        <v>0</v>
      </c>
      <c r="M14" s="40">
        <v>0</v>
      </c>
      <c r="N14" s="40">
        <v>0</v>
      </c>
      <c r="O14" s="40">
        <v>0</v>
      </c>
      <c r="Q14" s="150"/>
      <c r="R14" s="150"/>
    </row>
    <row r="15" spans="1:18" s="1" customFormat="1" ht="14.25" customHeight="1" x14ac:dyDescent="0.2">
      <c r="A15" s="20">
        <v>4</v>
      </c>
      <c r="B15" s="12" t="s">
        <v>60</v>
      </c>
      <c r="C15" s="10" t="s">
        <v>214</v>
      </c>
      <c r="D15" s="54">
        <f t="shared" si="3"/>
        <v>60701482</v>
      </c>
      <c r="E15" s="54">
        <v>60701482</v>
      </c>
      <c r="F15" s="39">
        <v>0</v>
      </c>
      <c r="G15" s="39">
        <v>0</v>
      </c>
      <c r="H15" s="39">
        <v>0</v>
      </c>
      <c r="I15" s="39">
        <v>0</v>
      </c>
      <c r="J15" s="39"/>
      <c r="K15" s="39">
        <v>0</v>
      </c>
      <c r="L15" s="39">
        <v>0</v>
      </c>
      <c r="M15" s="39">
        <v>0</v>
      </c>
      <c r="N15" s="39">
        <v>0</v>
      </c>
      <c r="O15" s="39">
        <v>0</v>
      </c>
      <c r="Q15" s="79"/>
      <c r="R15" s="79"/>
    </row>
    <row r="16" spans="1:18" s="1" customFormat="1" x14ac:dyDescent="0.2">
      <c r="A16" s="20">
        <v>5</v>
      </c>
      <c r="B16" s="12" t="s">
        <v>61</v>
      </c>
      <c r="C16" s="10" t="s">
        <v>8</v>
      </c>
      <c r="D16" s="54">
        <f t="shared" si="3"/>
        <v>70130140</v>
      </c>
      <c r="E16" s="54">
        <v>70130140</v>
      </c>
      <c r="F16" s="39">
        <v>0</v>
      </c>
      <c r="G16" s="39">
        <v>0</v>
      </c>
      <c r="H16" s="39">
        <v>0</v>
      </c>
      <c r="I16" s="39">
        <v>0</v>
      </c>
      <c r="J16" s="39"/>
      <c r="K16" s="39">
        <v>0</v>
      </c>
      <c r="L16" s="39">
        <v>0</v>
      </c>
      <c r="M16" s="39">
        <v>0</v>
      </c>
      <c r="N16" s="39">
        <v>0</v>
      </c>
      <c r="O16" s="39">
        <v>0</v>
      </c>
      <c r="Q16" s="79"/>
      <c r="R16" s="79"/>
    </row>
    <row r="17" spans="1:18" s="19" customFormat="1" x14ac:dyDescent="0.2">
      <c r="A17" s="20">
        <v>6</v>
      </c>
      <c r="B17" s="21" t="s">
        <v>62</v>
      </c>
      <c r="C17" s="10" t="s">
        <v>63</v>
      </c>
      <c r="D17" s="57">
        <f t="shared" si="3"/>
        <v>928012343</v>
      </c>
      <c r="E17" s="57">
        <v>845289773</v>
      </c>
      <c r="F17" s="40">
        <v>589599</v>
      </c>
      <c r="G17" s="40">
        <v>0</v>
      </c>
      <c r="H17" s="40">
        <v>45361479</v>
      </c>
      <c r="I17" s="40">
        <v>0</v>
      </c>
      <c r="J17" s="40">
        <v>36771492</v>
      </c>
      <c r="K17" s="40">
        <v>0</v>
      </c>
      <c r="L17" s="40">
        <v>35892210</v>
      </c>
      <c r="M17" s="40">
        <v>0</v>
      </c>
      <c r="N17" s="40">
        <v>0</v>
      </c>
      <c r="O17" s="40">
        <v>0</v>
      </c>
      <c r="Q17" s="150"/>
      <c r="R17" s="150"/>
    </row>
    <row r="18" spans="1:18" s="1" customFormat="1" x14ac:dyDescent="0.2">
      <c r="A18" s="20">
        <v>7</v>
      </c>
      <c r="B18" s="12" t="s">
        <v>64</v>
      </c>
      <c r="C18" s="10" t="s">
        <v>215</v>
      </c>
      <c r="D18" s="54">
        <f t="shared" si="3"/>
        <v>277733003</v>
      </c>
      <c r="E18" s="54">
        <v>277733003</v>
      </c>
      <c r="F18" s="39">
        <v>0</v>
      </c>
      <c r="G18" s="39">
        <v>0</v>
      </c>
      <c r="H18" s="39">
        <v>0</v>
      </c>
      <c r="I18" s="39">
        <v>0</v>
      </c>
      <c r="J18" s="39"/>
      <c r="K18" s="39">
        <v>0</v>
      </c>
      <c r="L18" s="39">
        <v>0</v>
      </c>
      <c r="M18" s="39">
        <v>0</v>
      </c>
      <c r="N18" s="39">
        <v>0</v>
      </c>
      <c r="O18" s="39">
        <v>0</v>
      </c>
      <c r="Q18" s="79"/>
      <c r="R18" s="79"/>
    </row>
    <row r="19" spans="1:18" s="1" customFormat="1" x14ac:dyDescent="0.2">
      <c r="A19" s="20">
        <v>8</v>
      </c>
      <c r="B19" s="21" t="s">
        <v>65</v>
      </c>
      <c r="C19" s="10" t="s">
        <v>17</v>
      </c>
      <c r="D19" s="54">
        <f t="shared" si="3"/>
        <v>54536768</v>
      </c>
      <c r="E19" s="54">
        <v>54536768</v>
      </c>
      <c r="F19" s="39">
        <v>0</v>
      </c>
      <c r="G19" s="39">
        <v>0</v>
      </c>
      <c r="H19" s="39">
        <v>0</v>
      </c>
      <c r="I19" s="39">
        <v>0</v>
      </c>
      <c r="J19" s="39"/>
      <c r="K19" s="39">
        <v>0</v>
      </c>
      <c r="L19" s="39">
        <v>0</v>
      </c>
      <c r="M19" s="39">
        <v>0</v>
      </c>
      <c r="N19" s="39">
        <v>0</v>
      </c>
      <c r="O19" s="39">
        <v>0</v>
      </c>
      <c r="Q19" s="79"/>
      <c r="R19" s="79"/>
    </row>
    <row r="20" spans="1:18" s="1" customFormat="1" x14ac:dyDescent="0.2">
      <c r="A20" s="20">
        <v>9</v>
      </c>
      <c r="B20" s="21" t="s">
        <v>66</v>
      </c>
      <c r="C20" s="10" t="s">
        <v>6</v>
      </c>
      <c r="D20" s="54">
        <f t="shared" si="3"/>
        <v>81628828</v>
      </c>
      <c r="E20" s="54">
        <v>81628828</v>
      </c>
      <c r="F20" s="39">
        <v>0</v>
      </c>
      <c r="G20" s="39">
        <v>0</v>
      </c>
      <c r="H20" s="39">
        <v>0</v>
      </c>
      <c r="I20" s="39">
        <v>0</v>
      </c>
      <c r="J20" s="39"/>
      <c r="K20" s="39">
        <v>0</v>
      </c>
      <c r="L20" s="39">
        <v>0</v>
      </c>
      <c r="M20" s="39">
        <v>0</v>
      </c>
      <c r="N20" s="39">
        <v>0</v>
      </c>
      <c r="O20" s="39">
        <v>0</v>
      </c>
      <c r="Q20" s="79"/>
      <c r="R20" s="79"/>
    </row>
    <row r="21" spans="1:18" s="1" customFormat="1" x14ac:dyDescent="0.2">
      <c r="A21" s="20">
        <v>10</v>
      </c>
      <c r="B21" s="21" t="s">
        <v>67</v>
      </c>
      <c r="C21" s="10" t="s">
        <v>18</v>
      </c>
      <c r="D21" s="54">
        <f t="shared" si="3"/>
        <v>65503707</v>
      </c>
      <c r="E21" s="54">
        <v>65503707</v>
      </c>
      <c r="F21" s="39">
        <v>0</v>
      </c>
      <c r="G21" s="39">
        <v>0</v>
      </c>
      <c r="H21" s="39">
        <v>0</v>
      </c>
      <c r="I21" s="39">
        <v>0</v>
      </c>
      <c r="J21" s="39"/>
      <c r="K21" s="39">
        <v>0</v>
      </c>
      <c r="L21" s="39">
        <v>0</v>
      </c>
      <c r="M21" s="39">
        <v>0</v>
      </c>
      <c r="N21" s="39">
        <v>0</v>
      </c>
      <c r="O21" s="39">
        <v>0</v>
      </c>
      <c r="Q21" s="79"/>
      <c r="R21" s="79"/>
    </row>
    <row r="22" spans="1:18" s="1" customFormat="1" x14ac:dyDescent="0.2">
      <c r="A22" s="20">
        <v>11</v>
      </c>
      <c r="B22" s="21" t="s">
        <v>68</v>
      </c>
      <c r="C22" s="10" t="s">
        <v>7</v>
      </c>
      <c r="D22" s="54">
        <f t="shared" si="3"/>
        <v>71065588</v>
      </c>
      <c r="E22" s="54">
        <v>71065588</v>
      </c>
      <c r="F22" s="39">
        <v>0</v>
      </c>
      <c r="G22" s="39">
        <v>0</v>
      </c>
      <c r="H22" s="39">
        <v>0</v>
      </c>
      <c r="I22" s="39">
        <v>0</v>
      </c>
      <c r="J22" s="39"/>
      <c r="K22" s="39">
        <v>0</v>
      </c>
      <c r="L22" s="39">
        <v>0</v>
      </c>
      <c r="M22" s="39">
        <v>0</v>
      </c>
      <c r="N22" s="39">
        <v>0</v>
      </c>
      <c r="O22" s="39">
        <v>0</v>
      </c>
      <c r="Q22" s="79"/>
      <c r="R22" s="79"/>
    </row>
    <row r="23" spans="1:18" s="1" customFormat="1" x14ac:dyDescent="0.2">
      <c r="A23" s="20">
        <v>12</v>
      </c>
      <c r="B23" s="21" t="s">
        <v>69</v>
      </c>
      <c r="C23" s="10" t="s">
        <v>19</v>
      </c>
      <c r="D23" s="54">
        <f t="shared" si="3"/>
        <v>169808950</v>
      </c>
      <c r="E23" s="54">
        <v>169808950</v>
      </c>
      <c r="F23" s="39">
        <v>0</v>
      </c>
      <c r="G23" s="39">
        <v>0</v>
      </c>
      <c r="H23" s="39">
        <v>0</v>
      </c>
      <c r="I23" s="39">
        <v>0</v>
      </c>
      <c r="J23" s="39"/>
      <c r="K23" s="39">
        <v>0</v>
      </c>
      <c r="L23" s="39">
        <v>0</v>
      </c>
      <c r="M23" s="39">
        <v>0</v>
      </c>
      <c r="N23" s="39">
        <v>0</v>
      </c>
      <c r="O23" s="39">
        <v>0</v>
      </c>
      <c r="Q23" s="79"/>
      <c r="R23" s="79"/>
    </row>
    <row r="24" spans="1:18" s="1" customFormat="1" x14ac:dyDescent="0.2">
      <c r="A24" s="20">
        <v>13</v>
      </c>
      <c r="B24" s="21" t="s">
        <v>234</v>
      </c>
      <c r="C24" s="10" t="s">
        <v>235</v>
      </c>
      <c r="D24" s="54">
        <f t="shared" si="3"/>
        <v>0</v>
      </c>
      <c r="E24" s="54">
        <v>0</v>
      </c>
      <c r="F24" s="39">
        <v>0</v>
      </c>
      <c r="G24" s="39">
        <v>0</v>
      </c>
      <c r="H24" s="39">
        <v>0</v>
      </c>
      <c r="I24" s="39">
        <v>0</v>
      </c>
      <c r="J24" s="39"/>
      <c r="K24" s="39"/>
      <c r="L24" s="39"/>
      <c r="M24" s="39"/>
      <c r="N24" s="39"/>
      <c r="O24" s="39"/>
      <c r="Q24" s="79"/>
      <c r="R24" s="79"/>
    </row>
    <row r="25" spans="1:18" s="1" customFormat="1" x14ac:dyDescent="0.2">
      <c r="A25" s="20">
        <v>14</v>
      </c>
      <c r="B25" s="21" t="s">
        <v>70</v>
      </c>
      <c r="C25" s="10" t="s">
        <v>22</v>
      </c>
      <c r="D25" s="54">
        <f t="shared" si="3"/>
        <v>77212882</v>
      </c>
      <c r="E25" s="54">
        <v>77212882</v>
      </c>
      <c r="F25" s="39">
        <v>0</v>
      </c>
      <c r="G25" s="39">
        <v>0</v>
      </c>
      <c r="H25" s="39">
        <v>0</v>
      </c>
      <c r="I25" s="39">
        <v>0</v>
      </c>
      <c r="J25" s="39"/>
      <c r="K25" s="39">
        <v>0</v>
      </c>
      <c r="L25" s="39">
        <v>0</v>
      </c>
      <c r="M25" s="39">
        <v>0</v>
      </c>
      <c r="N25" s="39">
        <v>0</v>
      </c>
      <c r="O25" s="39">
        <v>0</v>
      </c>
      <c r="Q25" s="79"/>
      <c r="R25" s="79"/>
    </row>
    <row r="26" spans="1:18" s="1" customFormat="1" x14ac:dyDescent="0.2">
      <c r="A26" s="20">
        <v>15</v>
      </c>
      <c r="B26" s="21" t="s">
        <v>71</v>
      </c>
      <c r="C26" s="10" t="s">
        <v>10</v>
      </c>
      <c r="D26" s="54">
        <f t="shared" si="3"/>
        <v>105091130</v>
      </c>
      <c r="E26" s="54">
        <v>105091130</v>
      </c>
      <c r="F26" s="39">
        <v>0</v>
      </c>
      <c r="G26" s="39">
        <v>0</v>
      </c>
      <c r="H26" s="39">
        <v>0</v>
      </c>
      <c r="I26" s="39">
        <v>0</v>
      </c>
      <c r="J26" s="39"/>
      <c r="K26" s="39">
        <v>0</v>
      </c>
      <c r="L26" s="39">
        <v>0</v>
      </c>
      <c r="M26" s="39">
        <v>0</v>
      </c>
      <c r="N26" s="39">
        <v>0</v>
      </c>
      <c r="O26" s="39">
        <v>0</v>
      </c>
      <c r="Q26" s="79"/>
      <c r="R26" s="79"/>
    </row>
    <row r="27" spans="1:18" s="1" customFormat="1" x14ac:dyDescent="0.2">
      <c r="A27" s="20">
        <v>16</v>
      </c>
      <c r="B27" s="21" t="s">
        <v>72</v>
      </c>
      <c r="C27" s="10" t="s">
        <v>348</v>
      </c>
      <c r="D27" s="54">
        <f t="shared" si="3"/>
        <v>182181520</v>
      </c>
      <c r="E27" s="54">
        <v>182181520</v>
      </c>
      <c r="F27" s="39">
        <v>0</v>
      </c>
      <c r="G27" s="39">
        <v>0</v>
      </c>
      <c r="H27" s="39">
        <v>0</v>
      </c>
      <c r="I27" s="39">
        <v>0</v>
      </c>
      <c r="J27" s="39"/>
      <c r="K27" s="39">
        <v>0</v>
      </c>
      <c r="L27" s="39">
        <v>0</v>
      </c>
      <c r="M27" s="39">
        <v>0</v>
      </c>
      <c r="N27" s="39">
        <v>0</v>
      </c>
      <c r="O27" s="39">
        <v>0</v>
      </c>
      <c r="Q27" s="79"/>
      <c r="R27" s="79"/>
    </row>
    <row r="28" spans="1:18" s="19" customFormat="1" x14ac:dyDescent="0.2">
      <c r="A28" s="20">
        <v>17</v>
      </c>
      <c r="B28" s="21" t="s">
        <v>73</v>
      </c>
      <c r="C28" s="10" t="s">
        <v>9</v>
      </c>
      <c r="D28" s="57">
        <f t="shared" si="3"/>
        <v>895616135</v>
      </c>
      <c r="E28" s="57">
        <v>833632742</v>
      </c>
      <c r="F28" s="40">
        <v>1380944</v>
      </c>
      <c r="G28" s="40">
        <v>0</v>
      </c>
      <c r="H28" s="40">
        <v>22303816</v>
      </c>
      <c r="I28" s="40">
        <v>2324308</v>
      </c>
      <c r="J28" s="40">
        <v>35974325</v>
      </c>
      <c r="K28" s="40">
        <v>0</v>
      </c>
      <c r="L28" s="40">
        <v>23341192</v>
      </c>
      <c r="M28" s="40">
        <v>0</v>
      </c>
      <c r="N28" s="40">
        <v>0</v>
      </c>
      <c r="O28" s="40">
        <v>0</v>
      </c>
      <c r="Q28" s="150"/>
      <c r="R28" s="150"/>
    </row>
    <row r="29" spans="1:18" s="1" customFormat="1" x14ac:dyDescent="0.2">
      <c r="A29" s="20">
        <v>18</v>
      </c>
      <c r="B29" s="12" t="s">
        <v>74</v>
      </c>
      <c r="C29" s="10" t="s">
        <v>11</v>
      </c>
      <c r="D29" s="54">
        <f t="shared" si="3"/>
        <v>40129600</v>
      </c>
      <c r="E29" s="54">
        <v>40129600</v>
      </c>
      <c r="F29" s="39">
        <v>0</v>
      </c>
      <c r="G29" s="39">
        <v>0</v>
      </c>
      <c r="H29" s="39">
        <v>0</v>
      </c>
      <c r="I29" s="39">
        <v>0</v>
      </c>
      <c r="J29" s="39"/>
      <c r="K29" s="39">
        <v>0</v>
      </c>
      <c r="L29" s="39">
        <v>0</v>
      </c>
      <c r="M29" s="39">
        <v>0</v>
      </c>
      <c r="N29" s="39">
        <v>0</v>
      </c>
      <c r="O29" s="39">
        <v>0</v>
      </c>
      <c r="Q29" s="79"/>
      <c r="R29" s="79"/>
    </row>
    <row r="30" spans="1:18" s="1" customFormat="1" x14ac:dyDescent="0.2">
      <c r="A30" s="20">
        <v>19</v>
      </c>
      <c r="B30" s="12" t="s">
        <v>75</v>
      </c>
      <c r="C30" s="10" t="s">
        <v>216</v>
      </c>
      <c r="D30" s="54">
        <f t="shared" si="3"/>
        <v>41567175</v>
      </c>
      <c r="E30" s="54">
        <v>41567175</v>
      </c>
      <c r="F30" s="39">
        <v>0</v>
      </c>
      <c r="G30" s="39">
        <v>0</v>
      </c>
      <c r="H30" s="39">
        <v>0</v>
      </c>
      <c r="I30" s="39">
        <v>0</v>
      </c>
      <c r="J30" s="39"/>
      <c r="K30" s="39">
        <v>0</v>
      </c>
      <c r="L30" s="39">
        <v>0</v>
      </c>
      <c r="M30" s="39">
        <v>0</v>
      </c>
      <c r="N30" s="39">
        <v>0</v>
      </c>
      <c r="O30" s="39">
        <v>0</v>
      </c>
      <c r="Q30" s="79"/>
      <c r="R30" s="79"/>
    </row>
    <row r="31" spans="1:18" x14ac:dyDescent="0.2">
      <c r="A31" s="20">
        <v>20</v>
      </c>
      <c r="B31" s="12" t="s">
        <v>76</v>
      </c>
      <c r="C31" s="10" t="s">
        <v>349</v>
      </c>
      <c r="D31" s="53">
        <f t="shared" si="3"/>
        <v>272305769</v>
      </c>
      <c r="E31" s="53">
        <v>272305769</v>
      </c>
      <c r="F31" s="41">
        <v>0</v>
      </c>
      <c r="G31" s="41">
        <v>0</v>
      </c>
      <c r="H31" s="41">
        <v>0</v>
      </c>
      <c r="I31" s="41">
        <v>0</v>
      </c>
      <c r="J31" s="41"/>
      <c r="K31" s="41">
        <v>0</v>
      </c>
      <c r="L31" s="41">
        <v>0</v>
      </c>
      <c r="M31" s="41">
        <v>0</v>
      </c>
      <c r="N31" s="41">
        <v>0</v>
      </c>
      <c r="O31" s="41">
        <v>0</v>
      </c>
    </row>
    <row r="32" spans="1:18" s="1" customFormat="1" x14ac:dyDescent="0.2">
      <c r="A32" s="20">
        <v>21</v>
      </c>
      <c r="B32" s="12" t="s">
        <v>77</v>
      </c>
      <c r="C32" s="10" t="s">
        <v>38</v>
      </c>
      <c r="D32" s="54">
        <f t="shared" si="3"/>
        <v>525443530</v>
      </c>
      <c r="E32" s="54">
        <v>489860607</v>
      </c>
      <c r="F32" s="39">
        <v>321447</v>
      </c>
      <c r="G32" s="39">
        <v>10048443</v>
      </c>
      <c r="H32" s="39">
        <v>15381372</v>
      </c>
      <c r="I32" s="39">
        <v>0</v>
      </c>
      <c r="J32" s="39">
        <v>9831661</v>
      </c>
      <c r="K32" s="39">
        <v>0</v>
      </c>
      <c r="L32" s="39">
        <v>2791886</v>
      </c>
      <c r="M32" s="39">
        <v>0</v>
      </c>
      <c r="N32" s="39">
        <v>0</v>
      </c>
      <c r="O32" s="39">
        <v>0</v>
      </c>
      <c r="Q32" s="79"/>
      <c r="R32" s="79"/>
    </row>
    <row r="33" spans="1:18" s="19" customFormat="1" x14ac:dyDescent="0.2">
      <c r="A33" s="20">
        <v>22</v>
      </c>
      <c r="B33" s="21" t="s">
        <v>78</v>
      </c>
      <c r="C33" s="10" t="s">
        <v>79</v>
      </c>
      <c r="D33" s="57">
        <f t="shared" si="3"/>
        <v>0</v>
      </c>
      <c r="E33" s="57">
        <v>0</v>
      </c>
      <c r="F33" s="40">
        <v>0</v>
      </c>
      <c r="G33" s="40">
        <v>0</v>
      </c>
      <c r="H33" s="40">
        <v>0</v>
      </c>
      <c r="I33" s="40">
        <v>0</v>
      </c>
      <c r="J33" s="40"/>
      <c r="K33" s="40"/>
      <c r="L33" s="40"/>
      <c r="M33" s="40"/>
      <c r="N33" s="40"/>
      <c r="O33" s="40"/>
      <c r="Q33" s="150"/>
      <c r="R33" s="150"/>
    </row>
    <row r="34" spans="1:18" s="1" customFormat="1" ht="12" customHeight="1" x14ac:dyDescent="0.2">
      <c r="A34" s="20">
        <v>23</v>
      </c>
      <c r="B34" s="21" t="s">
        <v>80</v>
      </c>
      <c r="C34" s="10" t="s">
        <v>81</v>
      </c>
      <c r="D34" s="54">
        <f t="shared" si="3"/>
        <v>0</v>
      </c>
      <c r="E34" s="54">
        <v>0</v>
      </c>
      <c r="F34" s="39">
        <v>0</v>
      </c>
      <c r="G34" s="39">
        <v>0</v>
      </c>
      <c r="H34" s="39">
        <v>0</v>
      </c>
      <c r="I34" s="39">
        <v>0</v>
      </c>
      <c r="J34" s="39"/>
      <c r="K34" s="39"/>
      <c r="L34" s="39"/>
      <c r="M34" s="39"/>
      <c r="N34" s="39"/>
      <c r="O34" s="39"/>
      <c r="Q34" s="79"/>
      <c r="R34" s="79"/>
    </row>
    <row r="35" spans="1:18" s="1" customFormat="1" ht="24" x14ac:dyDescent="0.2">
      <c r="A35" s="20">
        <v>24</v>
      </c>
      <c r="B35" s="21" t="s">
        <v>82</v>
      </c>
      <c r="C35" s="10" t="s">
        <v>83</v>
      </c>
      <c r="D35" s="54">
        <f t="shared" si="3"/>
        <v>0</v>
      </c>
      <c r="E35" s="54">
        <v>0</v>
      </c>
      <c r="F35" s="39">
        <v>0</v>
      </c>
      <c r="G35" s="39">
        <v>0</v>
      </c>
      <c r="H35" s="39">
        <v>0</v>
      </c>
      <c r="I35" s="39">
        <v>0</v>
      </c>
      <c r="J35" s="39"/>
      <c r="K35" s="39"/>
      <c r="L35" s="39"/>
      <c r="M35" s="39"/>
      <c r="N35" s="39"/>
      <c r="O35" s="39"/>
      <c r="Q35" s="79"/>
      <c r="R35" s="79"/>
    </row>
    <row r="36" spans="1:18" s="1" customFormat="1" x14ac:dyDescent="0.2">
      <c r="A36" s="20">
        <v>25</v>
      </c>
      <c r="B36" s="12" t="s">
        <v>84</v>
      </c>
      <c r="C36" s="10" t="s">
        <v>85</v>
      </c>
      <c r="D36" s="54">
        <f t="shared" si="3"/>
        <v>2164665504</v>
      </c>
      <c r="E36" s="54">
        <v>1753855496</v>
      </c>
      <c r="F36" s="39">
        <v>89992837</v>
      </c>
      <c r="G36" s="39">
        <v>0</v>
      </c>
      <c r="H36" s="39">
        <v>52461079</v>
      </c>
      <c r="I36" s="39">
        <v>11764962</v>
      </c>
      <c r="J36" s="39">
        <v>256591130</v>
      </c>
      <c r="K36" s="39">
        <v>44012830</v>
      </c>
      <c r="L36" s="39">
        <v>56863194</v>
      </c>
      <c r="M36" s="39">
        <v>0</v>
      </c>
      <c r="N36" s="39">
        <v>0</v>
      </c>
      <c r="O36" s="39">
        <v>31757328</v>
      </c>
      <c r="Q36" s="79"/>
      <c r="R36" s="79"/>
    </row>
    <row r="37" spans="1:18" s="1" customFormat="1" ht="15.75" customHeight="1" x14ac:dyDescent="0.2">
      <c r="A37" s="20">
        <v>26</v>
      </c>
      <c r="B37" s="21" t="s">
        <v>86</v>
      </c>
      <c r="C37" s="10" t="s">
        <v>87</v>
      </c>
      <c r="D37" s="54">
        <f t="shared" si="3"/>
        <v>107729381</v>
      </c>
      <c r="E37" s="54">
        <v>107729381</v>
      </c>
      <c r="F37" s="39">
        <v>0</v>
      </c>
      <c r="G37" s="39">
        <v>0</v>
      </c>
      <c r="H37" s="39">
        <v>0</v>
      </c>
      <c r="I37" s="39">
        <v>0</v>
      </c>
      <c r="J37" s="39"/>
      <c r="K37" s="39">
        <v>0</v>
      </c>
      <c r="L37" s="39">
        <v>0</v>
      </c>
      <c r="M37" s="39">
        <v>0</v>
      </c>
      <c r="N37" s="39">
        <v>0</v>
      </c>
      <c r="O37" s="39">
        <v>0</v>
      </c>
      <c r="Q37" s="79"/>
      <c r="R37" s="79"/>
    </row>
    <row r="38" spans="1:18" s="1" customFormat="1" x14ac:dyDescent="0.2">
      <c r="A38" s="20">
        <v>27</v>
      </c>
      <c r="B38" s="13" t="s">
        <v>88</v>
      </c>
      <c r="C38" s="10" t="s">
        <v>89</v>
      </c>
      <c r="D38" s="54">
        <f t="shared" si="3"/>
        <v>0</v>
      </c>
      <c r="E38" s="54">
        <v>0</v>
      </c>
      <c r="F38" s="39">
        <v>0</v>
      </c>
      <c r="G38" s="39">
        <v>0</v>
      </c>
      <c r="H38" s="39">
        <v>0</v>
      </c>
      <c r="I38" s="39">
        <v>0</v>
      </c>
      <c r="J38" s="39"/>
      <c r="K38" s="39"/>
      <c r="L38" s="39"/>
      <c r="M38" s="39"/>
      <c r="N38" s="39"/>
      <c r="O38" s="39"/>
      <c r="Q38" s="79"/>
      <c r="R38" s="79"/>
    </row>
    <row r="39" spans="1:18" s="19" customFormat="1" x14ac:dyDescent="0.2">
      <c r="A39" s="20">
        <v>28</v>
      </c>
      <c r="B39" s="13" t="s">
        <v>90</v>
      </c>
      <c r="C39" s="10" t="s">
        <v>39</v>
      </c>
      <c r="D39" s="57">
        <f t="shared" si="3"/>
        <v>645503350</v>
      </c>
      <c r="E39" s="57">
        <v>589138779</v>
      </c>
      <c r="F39" s="40">
        <v>29056</v>
      </c>
      <c r="G39" s="40">
        <v>0</v>
      </c>
      <c r="H39" s="40">
        <v>11740522</v>
      </c>
      <c r="I39" s="40">
        <v>0</v>
      </c>
      <c r="J39" s="40">
        <v>44594993</v>
      </c>
      <c r="K39" s="40">
        <v>0</v>
      </c>
      <c r="L39" s="40">
        <v>9828347</v>
      </c>
      <c r="M39" s="40">
        <v>0</v>
      </c>
      <c r="N39" s="40">
        <v>0</v>
      </c>
      <c r="O39" s="40">
        <v>0</v>
      </c>
      <c r="Q39" s="150"/>
      <c r="R39" s="150"/>
    </row>
    <row r="40" spans="1:18" x14ac:dyDescent="0.2">
      <c r="A40" s="20">
        <v>29</v>
      </c>
      <c r="B40" s="12" t="s">
        <v>91</v>
      </c>
      <c r="C40" s="10" t="s">
        <v>37</v>
      </c>
      <c r="D40" s="53">
        <f t="shared" si="3"/>
        <v>785491034</v>
      </c>
      <c r="E40" s="53">
        <v>672937378</v>
      </c>
      <c r="F40" s="41">
        <v>464976</v>
      </c>
      <c r="G40" s="41">
        <v>0</v>
      </c>
      <c r="H40" s="41">
        <v>44460202</v>
      </c>
      <c r="I40" s="41">
        <v>0</v>
      </c>
      <c r="J40" s="41">
        <v>67628478</v>
      </c>
      <c r="K40" s="41">
        <v>0</v>
      </c>
      <c r="L40" s="41">
        <v>41876143</v>
      </c>
      <c r="M40" s="41">
        <v>0</v>
      </c>
      <c r="N40" s="41">
        <v>0</v>
      </c>
      <c r="O40" s="41">
        <v>0</v>
      </c>
    </row>
    <row r="41" spans="1:18" s="1" customFormat="1" x14ac:dyDescent="0.2">
      <c r="A41" s="20">
        <v>30</v>
      </c>
      <c r="B41" s="13" t="s">
        <v>92</v>
      </c>
      <c r="C41" s="10" t="s">
        <v>16</v>
      </c>
      <c r="D41" s="54">
        <f t="shared" si="3"/>
        <v>73973984</v>
      </c>
      <c r="E41" s="54">
        <v>73973984</v>
      </c>
      <c r="F41" s="39">
        <v>0</v>
      </c>
      <c r="G41" s="39">
        <v>0</v>
      </c>
      <c r="H41" s="39">
        <v>0</v>
      </c>
      <c r="I41" s="39">
        <v>0</v>
      </c>
      <c r="J41" s="39"/>
      <c r="K41" s="39">
        <v>0</v>
      </c>
      <c r="L41" s="39">
        <v>0</v>
      </c>
      <c r="M41" s="39">
        <v>0</v>
      </c>
      <c r="N41" s="39">
        <v>0</v>
      </c>
      <c r="O41" s="39">
        <v>0</v>
      </c>
      <c r="Q41" s="79"/>
      <c r="R41" s="79"/>
    </row>
    <row r="42" spans="1:18" s="1" customFormat="1" x14ac:dyDescent="0.2">
      <c r="A42" s="20">
        <v>31</v>
      </c>
      <c r="B42" s="21" t="s">
        <v>93</v>
      </c>
      <c r="C42" s="10" t="s">
        <v>21</v>
      </c>
      <c r="D42" s="54">
        <f t="shared" si="3"/>
        <v>404882464</v>
      </c>
      <c r="E42" s="54">
        <v>393658100</v>
      </c>
      <c r="F42" s="39">
        <v>280004</v>
      </c>
      <c r="G42" s="39">
        <v>0</v>
      </c>
      <c r="H42" s="39">
        <v>0</v>
      </c>
      <c r="I42" s="39">
        <v>0</v>
      </c>
      <c r="J42" s="39">
        <v>10944360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Q42" s="79"/>
      <c r="R42" s="79"/>
    </row>
    <row r="43" spans="1:18" s="1" customFormat="1" x14ac:dyDescent="0.2">
      <c r="A43" s="20">
        <v>32</v>
      </c>
      <c r="B43" s="13" t="s">
        <v>94</v>
      </c>
      <c r="C43" s="10" t="s">
        <v>24</v>
      </c>
      <c r="D43" s="54">
        <f t="shared" si="3"/>
        <v>82865031</v>
      </c>
      <c r="E43" s="54">
        <v>82865031</v>
      </c>
      <c r="F43" s="39">
        <v>0</v>
      </c>
      <c r="G43" s="39">
        <v>0</v>
      </c>
      <c r="H43" s="39">
        <v>0</v>
      </c>
      <c r="I43" s="39">
        <v>0</v>
      </c>
      <c r="J43" s="39"/>
      <c r="K43" s="39">
        <v>0</v>
      </c>
      <c r="L43" s="39">
        <v>0</v>
      </c>
      <c r="M43" s="39">
        <v>0</v>
      </c>
      <c r="N43" s="39">
        <v>0</v>
      </c>
      <c r="O43" s="39">
        <v>0</v>
      </c>
      <c r="Q43" s="79"/>
      <c r="R43" s="79"/>
    </row>
    <row r="44" spans="1:18" x14ac:dyDescent="0.2">
      <c r="A44" s="20">
        <v>33</v>
      </c>
      <c r="B44" s="12" t="s">
        <v>95</v>
      </c>
      <c r="C44" s="10" t="s">
        <v>217</v>
      </c>
      <c r="D44" s="53">
        <f t="shared" si="3"/>
        <v>284632030</v>
      </c>
      <c r="E44" s="53">
        <v>284632030</v>
      </c>
      <c r="F44" s="41">
        <v>0</v>
      </c>
      <c r="G44" s="41">
        <v>0</v>
      </c>
      <c r="H44" s="41">
        <v>0</v>
      </c>
      <c r="I44" s="41">
        <v>0</v>
      </c>
      <c r="J44" s="41"/>
      <c r="K44" s="41">
        <v>0</v>
      </c>
      <c r="L44" s="41">
        <v>0</v>
      </c>
      <c r="M44" s="41">
        <v>0</v>
      </c>
      <c r="N44" s="41">
        <v>0</v>
      </c>
      <c r="O44" s="41">
        <v>0</v>
      </c>
    </row>
    <row r="45" spans="1:18" s="1" customFormat="1" x14ac:dyDescent="0.2">
      <c r="A45" s="20">
        <v>34</v>
      </c>
      <c r="B45" s="14" t="s">
        <v>96</v>
      </c>
      <c r="C45" s="15" t="s">
        <v>218</v>
      </c>
      <c r="D45" s="54">
        <f t="shared" si="3"/>
        <v>79795881</v>
      </c>
      <c r="E45" s="54">
        <v>79795881</v>
      </c>
      <c r="F45" s="39">
        <v>0</v>
      </c>
      <c r="G45" s="39">
        <v>0</v>
      </c>
      <c r="H45" s="39">
        <v>0</v>
      </c>
      <c r="I45" s="39">
        <v>0</v>
      </c>
      <c r="J45" s="39"/>
      <c r="K45" s="39">
        <v>0</v>
      </c>
      <c r="L45" s="39">
        <v>0</v>
      </c>
      <c r="M45" s="39">
        <v>0</v>
      </c>
      <c r="N45" s="39">
        <v>0</v>
      </c>
      <c r="O45" s="39">
        <v>0</v>
      </c>
      <c r="Q45" s="79"/>
      <c r="R45" s="79"/>
    </row>
    <row r="46" spans="1:18" s="1" customFormat="1" x14ac:dyDescent="0.2">
      <c r="A46" s="20">
        <v>35</v>
      </c>
      <c r="B46" s="12" t="s">
        <v>97</v>
      </c>
      <c r="C46" s="10" t="s">
        <v>219</v>
      </c>
      <c r="D46" s="54">
        <f t="shared" si="3"/>
        <v>51838895</v>
      </c>
      <c r="E46" s="54">
        <v>51838895</v>
      </c>
      <c r="F46" s="39">
        <v>0</v>
      </c>
      <c r="G46" s="39">
        <v>0</v>
      </c>
      <c r="H46" s="39">
        <v>0</v>
      </c>
      <c r="I46" s="39">
        <v>0</v>
      </c>
      <c r="J46" s="39"/>
      <c r="K46" s="39">
        <v>0</v>
      </c>
      <c r="L46" s="39">
        <v>0</v>
      </c>
      <c r="M46" s="39">
        <v>0</v>
      </c>
      <c r="N46" s="39">
        <v>0</v>
      </c>
      <c r="O46" s="39">
        <v>0</v>
      </c>
      <c r="Q46" s="79"/>
      <c r="R46" s="79"/>
    </row>
    <row r="47" spans="1:18" s="1" customFormat="1" x14ac:dyDescent="0.2">
      <c r="A47" s="20">
        <v>36</v>
      </c>
      <c r="B47" s="12" t="s">
        <v>98</v>
      </c>
      <c r="C47" s="10" t="s">
        <v>23</v>
      </c>
      <c r="D47" s="54">
        <f t="shared" si="3"/>
        <v>79709835</v>
      </c>
      <c r="E47" s="54">
        <v>79709835</v>
      </c>
      <c r="F47" s="39">
        <v>0</v>
      </c>
      <c r="G47" s="39">
        <v>0</v>
      </c>
      <c r="H47" s="39">
        <v>0</v>
      </c>
      <c r="I47" s="39">
        <v>0</v>
      </c>
      <c r="J47" s="39"/>
      <c r="K47" s="39">
        <v>0</v>
      </c>
      <c r="L47" s="39">
        <v>0</v>
      </c>
      <c r="M47" s="39">
        <v>0</v>
      </c>
      <c r="N47" s="39">
        <v>0</v>
      </c>
      <c r="O47" s="39">
        <v>0</v>
      </c>
      <c r="Q47" s="79"/>
      <c r="R47" s="79"/>
    </row>
    <row r="48" spans="1:18" s="1" customFormat="1" x14ac:dyDescent="0.2">
      <c r="A48" s="20">
        <v>37</v>
      </c>
      <c r="B48" s="21" t="s">
        <v>99</v>
      </c>
      <c r="C48" s="10" t="s">
        <v>20</v>
      </c>
      <c r="D48" s="54">
        <f t="shared" si="3"/>
        <v>42539407</v>
      </c>
      <c r="E48" s="54">
        <v>42539407</v>
      </c>
      <c r="F48" s="39">
        <v>0</v>
      </c>
      <c r="G48" s="39">
        <v>0</v>
      </c>
      <c r="H48" s="39">
        <v>0</v>
      </c>
      <c r="I48" s="39">
        <v>0</v>
      </c>
      <c r="J48" s="39"/>
      <c r="K48" s="39">
        <v>0</v>
      </c>
      <c r="L48" s="39">
        <v>0</v>
      </c>
      <c r="M48" s="39">
        <v>0</v>
      </c>
      <c r="N48" s="39">
        <v>0</v>
      </c>
      <c r="O48" s="39">
        <v>0</v>
      </c>
      <c r="Q48" s="79"/>
      <c r="R48" s="79"/>
    </row>
    <row r="49" spans="1:18" s="1" customFormat="1" x14ac:dyDescent="0.2">
      <c r="A49" s="20">
        <v>38</v>
      </c>
      <c r="B49" s="13" t="s">
        <v>100</v>
      </c>
      <c r="C49" s="10" t="s">
        <v>101</v>
      </c>
      <c r="D49" s="54">
        <f t="shared" si="3"/>
        <v>66695374</v>
      </c>
      <c r="E49" s="54">
        <v>48418056</v>
      </c>
      <c r="F49" s="39">
        <v>51000</v>
      </c>
      <c r="G49" s="39">
        <v>0</v>
      </c>
      <c r="H49" s="39">
        <v>280948</v>
      </c>
      <c r="I49" s="39">
        <v>992248</v>
      </c>
      <c r="J49" s="39">
        <v>16953122</v>
      </c>
      <c r="K49" s="39">
        <v>0</v>
      </c>
      <c r="L49" s="39">
        <v>5996230</v>
      </c>
      <c r="M49" s="39">
        <v>0</v>
      </c>
      <c r="N49" s="39">
        <v>0</v>
      </c>
      <c r="O49" s="39">
        <v>0</v>
      </c>
      <c r="Q49" s="79"/>
      <c r="R49" s="79"/>
    </row>
    <row r="50" spans="1:18" s="19" customFormat="1" x14ac:dyDescent="0.2">
      <c r="A50" s="20">
        <v>39</v>
      </c>
      <c r="B50" s="21" t="s">
        <v>102</v>
      </c>
      <c r="C50" s="10" t="s">
        <v>103</v>
      </c>
      <c r="D50" s="57">
        <f t="shared" si="3"/>
        <v>594076731</v>
      </c>
      <c r="E50" s="57">
        <v>590514942</v>
      </c>
      <c r="F50" s="40">
        <v>0</v>
      </c>
      <c r="G50" s="40">
        <v>0</v>
      </c>
      <c r="H50" s="40">
        <v>0</v>
      </c>
      <c r="I50" s="40">
        <v>0</v>
      </c>
      <c r="J50" s="40">
        <v>3561789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Q50" s="150"/>
      <c r="R50" s="150"/>
    </row>
    <row r="51" spans="1:18" s="1" customFormat="1" x14ac:dyDescent="0.2">
      <c r="A51" s="20">
        <v>40</v>
      </c>
      <c r="B51" s="12" t="s">
        <v>104</v>
      </c>
      <c r="C51" s="10" t="s">
        <v>224</v>
      </c>
      <c r="D51" s="54">
        <f t="shared" si="3"/>
        <v>80262867</v>
      </c>
      <c r="E51" s="54">
        <v>80262867</v>
      </c>
      <c r="F51" s="39">
        <v>0</v>
      </c>
      <c r="G51" s="39">
        <v>0</v>
      </c>
      <c r="H51" s="39">
        <v>0</v>
      </c>
      <c r="I51" s="39">
        <v>0</v>
      </c>
      <c r="J51" s="39"/>
      <c r="K51" s="39">
        <v>0</v>
      </c>
      <c r="L51" s="39">
        <v>0</v>
      </c>
      <c r="M51" s="39">
        <v>0</v>
      </c>
      <c r="N51" s="39">
        <v>0</v>
      </c>
      <c r="O51" s="39">
        <v>0</v>
      </c>
      <c r="Q51" s="79"/>
      <c r="R51" s="79"/>
    </row>
    <row r="52" spans="1:18" s="1" customFormat="1" ht="10.5" customHeight="1" x14ac:dyDescent="0.2">
      <c r="A52" s="20">
        <v>41</v>
      </c>
      <c r="B52" s="12" t="s">
        <v>105</v>
      </c>
      <c r="C52" s="10" t="s">
        <v>2</v>
      </c>
      <c r="D52" s="54">
        <f t="shared" si="3"/>
        <v>375217700</v>
      </c>
      <c r="E52" s="54">
        <v>375061279</v>
      </c>
      <c r="F52" s="39">
        <v>156421</v>
      </c>
      <c r="G52" s="39">
        <v>0</v>
      </c>
      <c r="H52" s="39">
        <v>0</v>
      </c>
      <c r="I52" s="39">
        <v>0</v>
      </c>
      <c r="J52" s="39"/>
      <c r="K52" s="39">
        <v>0</v>
      </c>
      <c r="L52" s="39">
        <v>0</v>
      </c>
      <c r="M52" s="39">
        <v>0</v>
      </c>
      <c r="N52" s="39">
        <v>0</v>
      </c>
      <c r="O52" s="39">
        <v>0</v>
      </c>
      <c r="Q52" s="79"/>
      <c r="R52" s="79"/>
    </row>
    <row r="53" spans="1:18" s="1" customFormat="1" x14ac:dyDescent="0.2">
      <c r="A53" s="20">
        <v>42</v>
      </c>
      <c r="B53" s="21" t="s">
        <v>106</v>
      </c>
      <c r="C53" s="10" t="s">
        <v>3</v>
      </c>
      <c r="D53" s="54">
        <f t="shared" si="3"/>
        <v>56860079</v>
      </c>
      <c r="E53" s="54">
        <v>56860079</v>
      </c>
      <c r="F53" s="39">
        <v>0</v>
      </c>
      <c r="G53" s="39">
        <v>0</v>
      </c>
      <c r="H53" s="39">
        <v>0</v>
      </c>
      <c r="I53" s="39">
        <v>0</v>
      </c>
      <c r="J53" s="39"/>
      <c r="K53" s="39">
        <v>0</v>
      </c>
      <c r="L53" s="39">
        <v>0</v>
      </c>
      <c r="M53" s="39">
        <v>0</v>
      </c>
      <c r="N53" s="39">
        <v>0</v>
      </c>
      <c r="O53" s="39">
        <v>0</v>
      </c>
      <c r="Q53" s="79"/>
      <c r="R53" s="79"/>
    </row>
    <row r="54" spans="1:18" s="1" customFormat="1" x14ac:dyDescent="0.2">
      <c r="A54" s="20">
        <v>43</v>
      </c>
      <c r="B54" s="13" t="s">
        <v>152</v>
      </c>
      <c r="C54" s="10" t="s">
        <v>32</v>
      </c>
      <c r="D54" s="54">
        <f t="shared" si="3"/>
        <v>109595183</v>
      </c>
      <c r="E54" s="54">
        <v>109530657</v>
      </c>
      <c r="F54" s="39">
        <v>64526</v>
      </c>
      <c r="G54" s="39">
        <v>0</v>
      </c>
      <c r="H54" s="39">
        <v>0</v>
      </c>
      <c r="I54" s="39">
        <v>0</v>
      </c>
      <c r="J54" s="39"/>
      <c r="K54" s="39">
        <v>0</v>
      </c>
      <c r="L54" s="39">
        <v>0</v>
      </c>
      <c r="M54" s="39">
        <v>0</v>
      </c>
      <c r="N54" s="39">
        <v>0</v>
      </c>
      <c r="O54" s="39">
        <v>0</v>
      </c>
      <c r="Q54" s="79"/>
      <c r="R54" s="79"/>
    </row>
    <row r="55" spans="1:18" s="1" customFormat="1" x14ac:dyDescent="0.2">
      <c r="A55" s="20">
        <v>44</v>
      </c>
      <c r="B55" s="21" t="s">
        <v>107</v>
      </c>
      <c r="C55" s="10" t="s">
        <v>220</v>
      </c>
      <c r="D55" s="54">
        <f t="shared" si="3"/>
        <v>88121174</v>
      </c>
      <c r="E55" s="54">
        <v>88085252</v>
      </c>
      <c r="F55" s="39">
        <v>35922</v>
      </c>
      <c r="G55" s="39">
        <v>0</v>
      </c>
      <c r="H55" s="39">
        <v>0</v>
      </c>
      <c r="I55" s="39">
        <v>0</v>
      </c>
      <c r="J55" s="39"/>
      <c r="K55" s="39">
        <v>0</v>
      </c>
      <c r="L55" s="39">
        <v>0</v>
      </c>
      <c r="M55" s="39">
        <v>0</v>
      </c>
      <c r="N55" s="39">
        <v>0</v>
      </c>
      <c r="O55" s="39">
        <v>0</v>
      </c>
      <c r="Q55" s="79"/>
      <c r="R55" s="79"/>
    </row>
    <row r="56" spans="1:18" s="1" customFormat="1" ht="10.5" customHeight="1" x14ac:dyDescent="0.2">
      <c r="A56" s="20">
        <v>45</v>
      </c>
      <c r="B56" s="13" t="s">
        <v>108</v>
      </c>
      <c r="C56" s="10" t="s">
        <v>0</v>
      </c>
      <c r="D56" s="54">
        <f t="shared" si="3"/>
        <v>118158996</v>
      </c>
      <c r="E56" s="54">
        <v>118158996</v>
      </c>
      <c r="F56" s="39">
        <v>0</v>
      </c>
      <c r="G56" s="39">
        <v>0</v>
      </c>
      <c r="H56" s="39">
        <v>0</v>
      </c>
      <c r="I56" s="39">
        <v>0</v>
      </c>
      <c r="J56" s="39"/>
      <c r="K56" s="39">
        <v>0</v>
      </c>
      <c r="L56" s="39">
        <v>0</v>
      </c>
      <c r="M56" s="39">
        <v>0</v>
      </c>
      <c r="N56" s="39">
        <v>0</v>
      </c>
      <c r="O56" s="39">
        <v>0</v>
      </c>
      <c r="Q56" s="79"/>
      <c r="R56" s="79"/>
    </row>
    <row r="57" spans="1:18" s="1" customFormat="1" x14ac:dyDescent="0.2">
      <c r="A57" s="20">
        <v>46</v>
      </c>
      <c r="B57" s="21" t="s">
        <v>109</v>
      </c>
      <c r="C57" s="10" t="s">
        <v>4</v>
      </c>
      <c r="D57" s="54">
        <f t="shared" si="3"/>
        <v>41717847</v>
      </c>
      <c r="E57" s="54">
        <v>41717847</v>
      </c>
      <c r="F57" s="39">
        <v>0</v>
      </c>
      <c r="G57" s="39">
        <v>0</v>
      </c>
      <c r="H57" s="39">
        <v>0</v>
      </c>
      <c r="I57" s="39">
        <v>0</v>
      </c>
      <c r="J57" s="39"/>
      <c r="K57" s="39">
        <v>0</v>
      </c>
      <c r="L57" s="39">
        <v>0</v>
      </c>
      <c r="M57" s="39">
        <v>0</v>
      </c>
      <c r="N57" s="39">
        <v>0</v>
      </c>
      <c r="O57" s="39">
        <v>0</v>
      </c>
      <c r="Q57" s="79"/>
      <c r="R57" s="79"/>
    </row>
    <row r="58" spans="1:18" s="1" customFormat="1" x14ac:dyDescent="0.2">
      <c r="A58" s="20">
        <v>47</v>
      </c>
      <c r="B58" s="13" t="s">
        <v>110</v>
      </c>
      <c r="C58" s="10" t="s">
        <v>1</v>
      </c>
      <c r="D58" s="54">
        <f t="shared" si="3"/>
        <v>77555937</v>
      </c>
      <c r="E58" s="54">
        <v>77555937</v>
      </c>
      <c r="F58" s="39">
        <v>0</v>
      </c>
      <c r="G58" s="39">
        <v>0</v>
      </c>
      <c r="H58" s="39">
        <v>0</v>
      </c>
      <c r="I58" s="39">
        <v>0</v>
      </c>
      <c r="J58" s="39"/>
      <c r="K58" s="39">
        <v>0</v>
      </c>
      <c r="L58" s="39">
        <v>0</v>
      </c>
      <c r="M58" s="39">
        <v>0</v>
      </c>
      <c r="N58" s="39">
        <v>0</v>
      </c>
      <c r="O58" s="39">
        <v>0</v>
      </c>
      <c r="Q58" s="79"/>
      <c r="R58" s="79"/>
    </row>
    <row r="59" spans="1:18" s="1" customFormat="1" x14ac:dyDescent="0.2">
      <c r="A59" s="20">
        <v>48</v>
      </c>
      <c r="B59" s="21" t="s">
        <v>111</v>
      </c>
      <c r="C59" s="10" t="s">
        <v>221</v>
      </c>
      <c r="D59" s="54">
        <f t="shared" si="3"/>
        <v>109077578</v>
      </c>
      <c r="E59" s="54">
        <v>109077578</v>
      </c>
      <c r="F59" s="39">
        <v>0</v>
      </c>
      <c r="G59" s="39">
        <v>0</v>
      </c>
      <c r="H59" s="39">
        <v>0</v>
      </c>
      <c r="I59" s="39">
        <v>0</v>
      </c>
      <c r="J59" s="39"/>
      <c r="K59" s="39">
        <v>0</v>
      </c>
      <c r="L59" s="39">
        <v>0</v>
      </c>
      <c r="M59" s="39">
        <v>0</v>
      </c>
      <c r="N59" s="39">
        <v>0</v>
      </c>
      <c r="O59" s="39">
        <v>0</v>
      </c>
      <c r="Q59" s="79"/>
      <c r="R59" s="79"/>
    </row>
    <row r="60" spans="1:18" s="1" customFormat="1" x14ac:dyDescent="0.2">
      <c r="A60" s="20">
        <v>49</v>
      </c>
      <c r="B60" s="21" t="s">
        <v>112</v>
      </c>
      <c r="C60" s="10" t="s">
        <v>25</v>
      </c>
      <c r="D60" s="54">
        <f t="shared" si="3"/>
        <v>725842291</v>
      </c>
      <c r="E60" s="54">
        <v>615021271</v>
      </c>
      <c r="F60" s="39">
        <v>98976</v>
      </c>
      <c r="G60" s="39">
        <v>110722044</v>
      </c>
      <c r="H60" s="39">
        <v>0</v>
      </c>
      <c r="I60" s="39">
        <v>0</v>
      </c>
      <c r="J60" s="39"/>
      <c r="K60" s="39">
        <v>0</v>
      </c>
      <c r="L60" s="39">
        <v>0</v>
      </c>
      <c r="M60" s="39">
        <v>0</v>
      </c>
      <c r="N60" s="39">
        <v>0</v>
      </c>
      <c r="O60" s="39">
        <v>0</v>
      </c>
      <c r="Q60" s="79"/>
      <c r="R60" s="79"/>
    </row>
    <row r="61" spans="1:18" s="1" customFormat="1" x14ac:dyDescent="0.2">
      <c r="A61" s="20">
        <v>50</v>
      </c>
      <c r="B61" s="21" t="s">
        <v>160</v>
      </c>
      <c r="C61" s="10" t="s">
        <v>53</v>
      </c>
      <c r="D61" s="54">
        <f t="shared" si="3"/>
        <v>79500799</v>
      </c>
      <c r="E61" s="54">
        <v>79500799</v>
      </c>
      <c r="F61" s="39">
        <v>0</v>
      </c>
      <c r="G61" s="39">
        <v>0</v>
      </c>
      <c r="H61" s="39">
        <v>0</v>
      </c>
      <c r="I61" s="39">
        <v>0</v>
      </c>
      <c r="J61" s="39"/>
      <c r="K61" s="39"/>
      <c r="L61" s="39"/>
      <c r="M61" s="39"/>
      <c r="N61" s="39"/>
      <c r="O61" s="39"/>
      <c r="Q61" s="79"/>
      <c r="R61" s="79"/>
    </row>
    <row r="62" spans="1:18" s="1" customFormat="1" x14ac:dyDescent="0.2">
      <c r="A62" s="20">
        <v>51</v>
      </c>
      <c r="B62" s="21" t="s">
        <v>113</v>
      </c>
      <c r="C62" s="10" t="s">
        <v>222</v>
      </c>
      <c r="D62" s="54">
        <f t="shared" si="3"/>
        <v>64776912</v>
      </c>
      <c r="E62" s="54">
        <v>64776912</v>
      </c>
      <c r="F62" s="39">
        <v>0</v>
      </c>
      <c r="G62" s="39">
        <v>0</v>
      </c>
      <c r="H62" s="39">
        <v>0</v>
      </c>
      <c r="I62" s="39">
        <v>0</v>
      </c>
      <c r="J62" s="39"/>
      <c r="K62" s="39">
        <v>0</v>
      </c>
      <c r="L62" s="39">
        <v>0</v>
      </c>
      <c r="M62" s="39">
        <v>0</v>
      </c>
      <c r="N62" s="39">
        <v>0</v>
      </c>
      <c r="O62" s="39">
        <v>0</v>
      </c>
      <c r="Q62" s="79"/>
      <c r="R62" s="79"/>
    </row>
    <row r="63" spans="1:18" s="1" customFormat="1" x14ac:dyDescent="0.2">
      <c r="A63" s="20">
        <v>52</v>
      </c>
      <c r="B63" s="13" t="s">
        <v>162</v>
      </c>
      <c r="C63" s="10" t="s">
        <v>223</v>
      </c>
      <c r="D63" s="54">
        <f t="shared" si="3"/>
        <v>66249321</v>
      </c>
      <c r="E63" s="54">
        <v>66249321</v>
      </c>
      <c r="F63" s="39">
        <v>0</v>
      </c>
      <c r="G63" s="39">
        <v>0</v>
      </c>
      <c r="H63" s="39">
        <v>0</v>
      </c>
      <c r="I63" s="39">
        <v>0</v>
      </c>
      <c r="J63" s="39"/>
      <c r="K63" s="39">
        <v>0</v>
      </c>
      <c r="L63" s="39"/>
      <c r="M63" s="39"/>
      <c r="N63" s="39"/>
      <c r="O63" s="39"/>
      <c r="Q63" s="79"/>
      <c r="R63" s="79"/>
    </row>
    <row r="64" spans="1:18" s="1" customFormat="1" x14ac:dyDescent="0.2">
      <c r="A64" s="20">
        <v>53</v>
      </c>
      <c r="B64" s="21" t="s">
        <v>226</v>
      </c>
      <c r="C64" s="10" t="s">
        <v>225</v>
      </c>
      <c r="D64" s="54">
        <f t="shared" si="3"/>
        <v>403904089</v>
      </c>
      <c r="E64" s="54">
        <v>231555677</v>
      </c>
      <c r="F64" s="39">
        <v>0</v>
      </c>
      <c r="G64" s="39">
        <v>0</v>
      </c>
      <c r="H64" s="39">
        <v>52637903</v>
      </c>
      <c r="I64" s="39">
        <v>0</v>
      </c>
      <c r="J64" s="39">
        <v>119710509</v>
      </c>
      <c r="K64" s="39">
        <v>0</v>
      </c>
      <c r="L64" s="39">
        <v>73533582</v>
      </c>
      <c r="M64" s="39">
        <v>12679371</v>
      </c>
      <c r="N64" s="39">
        <v>0</v>
      </c>
      <c r="O64" s="39">
        <v>0</v>
      </c>
      <c r="Q64" s="79"/>
      <c r="R64" s="79"/>
    </row>
    <row r="65" spans="1:18" s="1" customFormat="1" x14ac:dyDescent="0.2">
      <c r="A65" s="20">
        <v>54</v>
      </c>
      <c r="B65" s="21" t="s">
        <v>236</v>
      </c>
      <c r="C65" s="10" t="s">
        <v>237</v>
      </c>
      <c r="D65" s="54">
        <f t="shared" si="3"/>
        <v>0</v>
      </c>
      <c r="E65" s="54">
        <v>0</v>
      </c>
      <c r="F65" s="39">
        <v>0</v>
      </c>
      <c r="G65" s="39">
        <v>0</v>
      </c>
      <c r="H65" s="39">
        <v>0</v>
      </c>
      <c r="I65" s="39">
        <v>0</v>
      </c>
      <c r="J65" s="39"/>
      <c r="K65" s="39"/>
      <c r="L65" s="39"/>
      <c r="M65" s="39"/>
      <c r="N65" s="39"/>
      <c r="O65" s="39"/>
      <c r="Q65" s="79"/>
      <c r="R65" s="79"/>
    </row>
    <row r="66" spans="1:18" s="1" customFormat="1" ht="23.25" customHeight="1" x14ac:dyDescent="0.2">
      <c r="A66" s="20">
        <v>55</v>
      </c>
      <c r="B66" s="21" t="s">
        <v>114</v>
      </c>
      <c r="C66" s="10" t="s">
        <v>52</v>
      </c>
      <c r="D66" s="54">
        <f t="shared" si="3"/>
        <v>0</v>
      </c>
      <c r="E66" s="54">
        <v>0</v>
      </c>
      <c r="F66" s="39">
        <v>0</v>
      </c>
      <c r="G66" s="39">
        <v>0</v>
      </c>
      <c r="H66" s="39">
        <v>0</v>
      </c>
      <c r="I66" s="39">
        <v>0</v>
      </c>
      <c r="J66" s="39"/>
      <c r="K66" s="39"/>
      <c r="L66" s="39"/>
      <c r="M66" s="39"/>
      <c r="N66" s="39"/>
      <c r="O66" s="39"/>
      <c r="Q66" s="79"/>
      <c r="R66" s="79"/>
    </row>
    <row r="67" spans="1:18" s="1" customFormat="1" ht="27.75" customHeight="1" x14ac:dyDescent="0.2">
      <c r="A67" s="20">
        <v>56</v>
      </c>
      <c r="B67" s="13" t="s">
        <v>115</v>
      </c>
      <c r="C67" s="10" t="s">
        <v>238</v>
      </c>
      <c r="D67" s="54">
        <f t="shared" si="3"/>
        <v>0</v>
      </c>
      <c r="E67" s="54">
        <v>0</v>
      </c>
      <c r="F67" s="39">
        <v>0</v>
      </c>
      <c r="G67" s="39">
        <v>0</v>
      </c>
      <c r="H67" s="39">
        <v>0</v>
      </c>
      <c r="I67" s="39">
        <v>0</v>
      </c>
      <c r="J67" s="39"/>
      <c r="K67" s="39"/>
      <c r="L67" s="39"/>
      <c r="M67" s="39"/>
      <c r="N67" s="39"/>
      <c r="O67" s="39"/>
      <c r="Q67" s="79"/>
      <c r="R67" s="79"/>
    </row>
    <row r="68" spans="1:18" s="1" customFormat="1" ht="24" x14ac:dyDescent="0.2">
      <c r="A68" s="20">
        <v>57</v>
      </c>
      <c r="B68" s="12" t="s">
        <v>116</v>
      </c>
      <c r="C68" s="10" t="s">
        <v>117</v>
      </c>
      <c r="D68" s="54">
        <f t="shared" si="3"/>
        <v>0</v>
      </c>
      <c r="E68" s="54">
        <v>0</v>
      </c>
      <c r="F68" s="39">
        <v>0</v>
      </c>
      <c r="G68" s="39">
        <v>0</v>
      </c>
      <c r="H68" s="39">
        <v>0</v>
      </c>
      <c r="I68" s="39">
        <v>0</v>
      </c>
      <c r="J68" s="39"/>
      <c r="K68" s="39"/>
      <c r="L68" s="39"/>
      <c r="M68" s="39"/>
      <c r="N68" s="39"/>
      <c r="O68" s="39"/>
      <c r="Q68" s="79"/>
      <c r="R68" s="79"/>
    </row>
    <row r="69" spans="1:18" s="1" customFormat="1" x14ac:dyDescent="0.2">
      <c r="A69" s="20">
        <v>58</v>
      </c>
      <c r="B69" s="13" t="s">
        <v>118</v>
      </c>
      <c r="C69" s="10" t="s">
        <v>239</v>
      </c>
      <c r="D69" s="54">
        <f t="shared" si="3"/>
        <v>0</v>
      </c>
      <c r="E69" s="54">
        <v>0</v>
      </c>
      <c r="F69" s="39">
        <v>0</v>
      </c>
      <c r="G69" s="39">
        <v>0</v>
      </c>
      <c r="H69" s="39">
        <v>0</v>
      </c>
      <c r="I69" s="39">
        <v>0</v>
      </c>
      <c r="J69" s="39"/>
      <c r="K69" s="39"/>
      <c r="L69" s="39"/>
      <c r="M69" s="39"/>
      <c r="N69" s="39"/>
      <c r="O69" s="39"/>
      <c r="Q69" s="79"/>
      <c r="R69" s="79"/>
    </row>
    <row r="70" spans="1:18" s="1" customFormat="1" x14ac:dyDescent="0.2">
      <c r="A70" s="20">
        <v>59</v>
      </c>
      <c r="B70" s="21" t="s">
        <v>119</v>
      </c>
      <c r="C70" s="10" t="s">
        <v>331</v>
      </c>
      <c r="D70" s="54">
        <f t="shared" si="3"/>
        <v>0</v>
      </c>
      <c r="E70" s="54">
        <v>0</v>
      </c>
      <c r="F70" s="39">
        <v>0</v>
      </c>
      <c r="G70" s="39">
        <v>0</v>
      </c>
      <c r="H70" s="39">
        <v>0</v>
      </c>
      <c r="I70" s="39">
        <v>0</v>
      </c>
      <c r="J70" s="39"/>
      <c r="K70" s="39"/>
      <c r="L70" s="39"/>
      <c r="M70" s="39"/>
      <c r="N70" s="39"/>
      <c r="O70" s="39"/>
      <c r="Q70" s="79"/>
      <c r="R70" s="79"/>
    </row>
    <row r="71" spans="1:18" s="1" customFormat="1" ht="24" x14ac:dyDescent="0.2">
      <c r="A71" s="20">
        <v>60</v>
      </c>
      <c r="B71" s="12" t="s">
        <v>120</v>
      </c>
      <c r="C71" s="10" t="s">
        <v>240</v>
      </c>
      <c r="D71" s="54">
        <f t="shared" si="3"/>
        <v>0</v>
      </c>
      <c r="E71" s="54">
        <v>0</v>
      </c>
      <c r="F71" s="39">
        <v>0</v>
      </c>
      <c r="G71" s="39">
        <v>0</v>
      </c>
      <c r="H71" s="39">
        <v>0</v>
      </c>
      <c r="I71" s="39">
        <v>0</v>
      </c>
      <c r="J71" s="39"/>
      <c r="K71" s="39"/>
      <c r="L71" s="39"/>
      <c r="M71" s="39"/>
      <c r="N71" s="39"/>
      <c r="O71" s="39"/>
      <c r="Q71" s="79"/>
      <c r="R71" s="79"/>
    </row>
    <row r="72" spans="1:18" s="1" customFormat="1" ht="24" x14ac:dyDescent="0.2">
      <c r="A72" s="20">
        <v>61</v>
      </c>
      <c r="B72" s="12" t="s">
        <v>121</v>
      </c>
      <c r="C72" s="10" t="s">
        <v>241</v>
      </c>
      <c r="D72" s="54">
        <f t="shared" si="3"/>
        <v>0</v>
      </c>
      <c r="E72" s="54">
        <v>0</v>
      </c>
      <c r="F72" s="39">
        <v>0</v>
      </c>
      <c r="G72" s="39">
        <v>0</v>
      </c>
      <c r="H72" s="39">
        <v>0</v>
      </c>
      <c r="I72" s="39">
        <v>0</v>
      </c>
      <c r="J72" s="39"/>
      <c r="K72" s="39"/>
      <c r="L72" s="39"/>
      <c r="M72" s="39"/>
      <c r="N72" s="39"/>
      <c r="O72" s="39"/>
      <c r="Q72" s="79"/>
      <c r="R72" s="79"/>
    </row>
    <row r="73" spans="1:18" s="1" customFormat="1" x14ac:dyDescent="0.2">
      <c r="A73" s="20">
        <v>62</v>
      </c>
      <c r="B73" s="13" t="s">
        <v>122</v>
      </c>
      <c r="C73" s="10" t="s">
        <v>242</v>
      </c>
      <c r="D73" s="54">
        <f t="shared" si="3"/>
        <v>0</v>
      </c>
      <c r="E73" s="54">
        <v>0</v>
      </c>
      <c r="F73" s="39">
        <v>0</v>
      </c>
      <c r="G73" s="39">
        <v>0</v>
      </c>
      <c r="H73" s="39">
        <v>0</v>
      </c>
      <c r="I73" s="39">
        <v>0</v>
      </c>
      <c r="J73" s="39"/>
      <c r="K73" s="39"/>
      <c r="L73" s="39"/>
      <c r="M73" s="39"/>
      <c r="N73" s="39"/>
      <c r="O73" s="39"/>
      <c r="Q73" s="79"/>
      <c r="R73" s="79"/>
    </row>
    <row r="74" spans="1:18" s="1" customFormat="1" x14ac:dyDescent="0.2">
      <c r="A74" s="20">
        <v>63</v>
      </c>
      <c r="B74" s="13" t="s">
        <v>123</v>
      </c>
      <c r="C74" s="10" t="s">
        <v>51</v>
      </c>
      <c r="D74" s="54">
        <f t="shared" si="3"/>
        <v>0</v>
      </c>
      <c r="E74" s="54">
        <v>0</v>
      </c>
      <c r="F74" s="39">
        <v>0</v>
      </c>
      <c r="G74" s="39">
        <v>0</v>
      </c>
      <c r="H74" s="39">
        <v>0</v>
      </c>
      <c r="I74" s="39">
        <v>0</v>
      </c>
      <c r="J74" s="39"/>
      <c r="K74" s="39"/>
      <c r="L74" s="39"/>
      <c r="M74" s="39"/>
      <c r="N74" s="39"/>
      <c r="O74" s="39"/>
      <c r="Q74" s="79"/>
      <c r="R74" s="79"/>
    </row>
    <row r="75" spans="1:18" s="1" customFormat="1" x14ac:dyDescent="0.2">
      <c r="A75" s="20">
        <v>64</v>
      </c>
      <c r="B75" s="13" t="s">
        <v>124</v>
      </c>
      <c r="C75" s="10" t="s">
        <v>243</v>
      </c>
      <c r="D75" s="54">
        <f t="shared" si="3"/>
        <v>0</v>
      </c>
      <c r="E75" s="54">
        <v>0</v>
      </c>
      <c r="F75" s="39">
        <v>0</v>
      </c>
      <c r="G75" s="39">
        <v>0</v>
      </c>
      <c r="H75" s="39">
        <v>0</v>
      </c>
      <c r="I75" s="39">
        <v>0</v>
      </c>
      <c r="J75" s="39"/>
      <c r="K75" s="39"/>
      <c r="L75" s="39"/>
      <c r="M75" s="39"/>
      <c r="N75" s="39"/>
      <c r="O75" s="39"/>
      <c r="Q75" s="79"/>
      <c r="R75" s="79"/>
    </row>
    <row r="76" spans="1:18" s="1" customFormat="1" ht="24" x14ac:dyDescent="0.2">
      <c r="A76" s="20">
        <v>65</v>
      </c>
      <c r="B76" s="13" t="s">
        <v>125</v>
      </c>
      <c r="C76" s="10" t="s">
        <v>244</v>
      </c>
      <c r="D76" s="54">
        <f t="shared" ref="D76:D139" si="4">E76+F76+G76+H76+I76+J76</f>
        <v>0</v>
      </c>
      <c r="E76" s="54">
        <v>0</v>
      </c>
      <c r="F76" s="39">
        <v>0</v>
      </c>
      <c r="G76" s="39">
        <v>0</v>
      </c>
      <c r="H76" s="39">
        <v>0</v>
      </c>
      <c r="I76" s="39">
        <v>0</v>
      </c>
      <c r="J76" s="39"/>
      <c r="K76" s="39"/>
      <c r="L76" s="39"/>
      <c r="M76" s="39"/>
      <c r="N76" s="39"/>
      <c r="O76" s="39"/>
      <c r="Q76" s="79"/>
      <c r="R76" s="79"/>
    </row>
    <row r="77" spans="1:18" s="1" customFormat="1" ht="24" x14ac:dyDescent="0.2">
      <c r="A77" s="20">
        <v>66</v>
      </c>
      <c r="B77" s="12" t="s">
        <v>126</v>
      </c>
      <c r="C77" s="10" t="s">
        <v>245</v>
      </c>
      <c r="D77" s="54">
        <f t="shared" si="4"/>
        <v>0</v>
      </c>
      <c r="E77" s="54">
        <v>0</v>
      </c>
      <c r="F77" s="39">
        <v>0</v>
      </c>
      <c r="G77" s="39">
        <v>0</v>
      </c>
      <c r="H77" s="39">
        <v>0</v>
      </c>
      <c r="I77" s="39">
        <v>0</v>
      </c>
      <c r="J77" s="39"/>
      <c r="K77" s="39"/>
      <c r="L77" s="39"/>
      <c r="M77" s="39"/>
      <c r="N77" s="39"/>
      <c r="O77" s="39"/>
      <c r="Q77" s="79"/>
      <c r="R77" s="79"/>
    </row>
    <row r="78" spans="1:18" s="1" customFormat="1" ht="24" x14ac:dyDescent="0.2">
      <c r="A78" s="20">
        <v>67</v>
      </c>
      <c r="B78" s="13" t="s">
        <v>127</v>
      </c>
      <c r="C78" s="10" t="s">
        <v>246</v>
      </c>
      <c r="D78" s="54">
        <f t="shared" si="4"/>
        <v>0</v>
      </c>
      <c r="E78" s="54">
        <v>0</v>
      </c>
      <c r="F78" s="39">
        <v>0</v>
      </c>
      <c r="G78" s="39">
        <v>0</v>
      </c>
      <c r="H78" s="39">
        <v>0</v>
      </c>
      <c r="I78" s="39">
        <v>0</v>
      </c>
      <c r="J78" s="39"/>
      <c r="K78" s="39"/>
      <c r="L78" s="39"/>
      <c r="M78" s="39"/>
      <c r="N78" s="39"/>
      <c r="O78" s="39"/>
      <c r="Q78" s="79"/>
      <c r="R78" s="79"/>
    </row>
    <row r="79" spans="1:18" s="1" customFormat="1" ht="24" x14ac:dyDescent="0.2">
      <c r="A79" s="20">
        <v>68</v>
      </c>
      <c r="B79" s="13" t="s">
        <v>128</v>
      </c>
      <c r="C79" s="10" t="s">
        <v>247</v>
      </c>
      <c r="D79" s="54">
        <f t="shared" si="4"/>
        <v>0</v>
      </c>
      <c r="E79" s="54">
        <v>0</v>
      </c>
      <c r="F79" s="39">
        <v>0</v>
      </c>
      <c r="G79" s="39">
        <v>0</v>
      </c>
      <c r="H79" s="39">
        <v>0</v>
      </c>
      <c r="I79" s="39">
        <v>0</v>
      </c>
      <c r="J79" s="39"/>
      <c r="K79" s="39"/>
      <c r="L79" s="39"/>
      <c r="M79" s="39"/>
      <c r="N79" s="39"/>
      <c r="O79" s="39"/>
      <c r="Q79" s="79"/>
      <c r="R79" s="79"/>
    </row>
    <row r="80" spans="1:18" s="1" customFormat="1" ht="24" x14ac:dyDescent="0.2">
      <c r="A80" s="20">
        <v>69</v>
      </c>
      <c r="B80" s="12" t="s">
        <v>129</v>
      </c>
      <c r="C80" s="10" t="s">
        <v>248</v>
      </c>
      <c r="D80" s="54">
        <f t="shared" si="4"/>
        <v>0</v>
      </c>
      <c r="E80" s="54">
        <v>0</v>
      </c>
      <c r="F80" s="39">
        <v>0</v>
      </c>
      <c r="G80" s="39">
        <v>0</v>
      </c>
      <c r="H80" s="39">
        <v>0</v>
      </c>
      <c r="I80" s="39">
        <v>0</v>
      </c>
      <c r="J80" s="39"/>
      <c r="K80" s="39"/>
      <c r="L80" s="39"/>
      <c r="M80" s="39"/>
      <c r="N80" s="39"/>
      <c r="O80" s="39"/>
      <c r="Q80" s="79"/>
      <c r="R80" s="79"/>
    </row>
    <row r="81" spans="1:18" s="1" customFormat="1" ht="24" x14ac:dyDescent="0.2">
      <c r="A81" s="20">
        <v>70</v>
      </c>
      <c r="B81" s="12" t="s">
        <v>130</v>
      </c>
      <c r="C81" s="10" t="s">
        <v>249</v>
      </c>
      <c r="D81" s="54">
        <f t="shared" si="4"/>
        <v>0</v>
      </c>
      <c r="E81" s="54">
        <v>0</v>
      </c>
      <c r="F81" s="39">
        <v>0</v>
      </c>
      <c r="G81" s="39">
        <v>0</v>
      </c>
      <c r="H81" s="39">
        <v>0</v>
      </c>
      <c r="I81" s="39">
        <v>0</v>
      </c>
      <c r="J81" s="39"/>
      <c r="K81" s="39"/>
      <c r="L81" s="39"/>
      <c r="M81" s="39"/>
      <c r="N81" s="39"/>
      <c r="O81" s="39"/>
      <c r="Q81" s="79"/>
      <c r="R81" s="79"/>
    </row>
    <row r="82" spans="1:18" s="1" customFormat="1" ht="24" x14ac:dyDescent="0.2">
      <c r="A82" s="20">
        <v>71</v>
      </c>
      <c r="B82" s="12" t="s">
        <v>131</v>
      </c>
      <c r="C82" s="10" t="s">
        <v>250</v>
      </c>
      <c r="D82" s="54">
        <f t="shared" si="4"/>
        <v>0</v>
      </c>
      <c r="E82" s="54">
        <v>0</v>
      </c>
      <c r="F82" s="39">
        <v>0</v>
      </c>
      <c r="G82" s="39">
        <v>0</v>
      </c>
      <c r="H82" s="39">
        <v>0</v>
      </c>
      <c r="I82" s="39">
        <v>0</v>
      </c>
      <c r="J82" s="39"/>
      <c r="K82" s="39"/>
      <c r="L82" s="39"/>
      <c r="M82" s="39"/>
      <c r="N82" s="39"/>
      <c r="O82" s="39"/>
      <c r="Q82" s="79"/>
      <c r="R82" s="79"/>
    </row>
    <row r="83" spans="1:18" s="1" customFormat="1" x14ac:dyDescent="0.2">
      <c r="A83" s="20">
        <v>72</v>
      </c>
      <c r="B83" s="21" t="s">
        <v>132</v>
      </c>
      <c r="C83" s="10" t="s">
        <v>133</v>
      </c>
      <c r="D83" s="54">
        <f t="shared" si="4"/>
        <v>436314601</v>
      </c>
      <c r="E83" s="54">
        <v>436297601</v>
      </c>
      <c r="F83" s="39">
        <v>17000</v>
      </c>
      <c r="G83" s="39">
        <v>0</v>
      </c>
      <c r="H83" s="39">
        <v>0</v>
      </c>
      <c r="I83" s="39">
        <v>0</v>
      </c>
      <c r="J83" s="39"/>
      <c r="K83" s="39">
        <v>0</v>
      </c>
      <c r="L83" s="39">
        <v>0</v>
      </c>
      <c r="M83" s="39">
        <v>0</v>
      </c>
      <c r="N83" s="39">
        <v>0</v>
      </c>
      <c r="O83" s="39">
        <v>0</v>
      </c>
      <c r="Q83" s="79"/>
      <c r="R83" s="79"/>
    </row>
    <row r="84" spans="1:18" s="1" customFormat="1" ht="13.5" customHeight="1" x14ac:dyDescent="0.2">
      <c r="A84" s="20">
        <v>73</v>
      </c>
      <c r="B84" s="12" t="s">
        <v>134</v>
      </c>
      <c r="C84" s="10" t="s">
        <v>251</v>
      </c>
      <c r="D84" s="54">
        <f t="shared" si="4"/>
        <v>136905263</v>
      </c>
      <c r="E84" s="54">
        <v>136905263</v>
      </c>
      <c r="F84" s="39">
        <v>0</v>
      </c>
      <c r="G84" s="39">
        <v>0</v>
      </c>
      <c r="H84" s="39">
        <v>0</v>
      </c>
      <c r="I84" s="39">
        <v>0</v>
      </c>
      <c r="J84" s="39"/>
      <c r="K84" s="39">
        <v>0</v>
      </c>
      <c r="L84" s="39">
        <v>0</v>
      </c>
      <c r="M84" s="39">
        <v>0</v>
      </c>
      <c r="N84" s="39">
        <v>0</v>
      </c>
      <c r="O84" s="39">
        <v>0</v>
      </c>
      <c r="Q84" s="79"/>
      <c r="R84" s="79"/>
    </row>
    <row r="85" spans="1:18" s="1" customFormat="1" ht="14.25" customHeight="1" x14ac:dyDescent="0.2">
      <c r="A85" s="20">
        <v>74</v>
      </c>
      <c r="B85" s="21" t="s">
        <v>135</v>
      </c>
      <c r="C85" s="10" t="s">
        <v>35</v>
      </c>
      <c r="D85" s="54">
        <f t="shared" si="4"/>
        <v>1146526131</v>
      </c>
      <c r="E85" s="54">
        <v>1027467003</v>
      </c>
      <c r="F85" s="39">
        <v>13600</v>
      </c>
      <c r="G85" s="39">
        <v>0</v>
      </c>
      <c r="H85" s="39">
        <v>0</v>
      </c>
      <c r="I85" s="39">
        <v>0</v>
      </c>
      <c r="J85" s="39">
        <v>119045528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Q85" s="79"/>
      <c r="R85" s="79"/>
    </row>
    <row r="86" spans="1:18" s="1" customFormat="1" x14ac:dyDescent="0.2">
      <c r="A86" s="20">
        <v>75</v>
      </c>
      <c r="B86" s="12" t="s">
        <v>136</v>
      </c>
      <c r="C86" s="10" t="s">
        <v>436</v>
      </c>
      <c r="D86" s="54">
        <f t="shared" si="4"/>
        <v>43005121</v>
      </c>
      <c r="E86" s="54">
        <v>43005121</v>
      </c>
      <c r="F86" s="39">
        <v>0</v>
      </c>
      <c r="G86" s="39">
        <v>0</v>
      </c>
      <c r="H86" s="39">
        <v>0</v>
      </c>
      <c r="I86" s="39">
        <v>0</v>
      </c>
      <c r="J86" s="39"/>
      <c r="K86" s="39">
        <v>0</v>
      </c>
      <c r="L86" s="39">
        <v>0</v>
      </c>
      <c r="M86" s="39">
        <v>0</v>
      </c>
      <c r="N86" s="39">
        <v>0</v>
      </c>
      <c r="O86" s="39">
        <v>0</v>
      </c>
      <c r="Q86" s="79"/>
      <c r="R86" s="79"/>
    </row>
    <row r="87" spans="1:18" s="1" customFormat="1" x14ac:dyDescent="0.2">
      <c r="A87" s="20">
        <v>76</v>
      </c>
      <c r="B87" s="12" t="s">
        <v>137</v>
      </c>
      <c r="C87" s="10" t="s">
        <v>36</v>
      </c>
      <c r="D87" s="54">
        <f t="shared" si="4"/>
        <v>826110468</v>
      </c>
      <c r="E87" s="54">
        <v>622813261</v>
      </c>
      <c r="F87" s="39">
        <v>134779527</v>
      </c>
      <c r="G87" s="39">
        <v>0</v>
      </c>
      <c r="H87" s="39">
        <v>0</v>
      </c>
      <c r="I87" s="39">
        <v>0</v>
      </c>
      <c r="J87" s="39">
        <v>68517680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Q87" s="79"/>
      <c r="R87" s="79"/>
    </row>
    <row r="88" spans="1:18" s="1" customFormat="1" x14ac:dyDescent="0.2">
      <c r="A88" s="20">
        <v>77</v>
      </c>
      <c r="B88" s="12" t="s">
        <v>138</v>
      </c>
      <c r="C88" s="10" t="s">
        <v>50</v>
      </c>
      <c r="D88" s="54">
        <f t="shared" si="4"/>
        <v>655387024</v>
      </c>
      <c r="E88" s="54">
        <v>517562956</v>
      </c>
      <c r="F88" s="39">
        <v>0</v>
      </c>
      <c r="G88" s="39">
        <v>0</v>
      </c>
      <c r="H88" s="39">
        <v>0</v>
      </c>
      <c r="I88" s="39">
        <v>0</v>
      </c>
      <c r="J88" s="39">
        <v>137824068</v>
      </c>
      <c r="K88" s="39">
        <v>0</v>
      </c>
      <c r="L88" s="39">
        <v>0</v>
      </c>
      <c r="M88" s="39">
        <v>0</v>
      </c>
      <c r="N88" s="39">
        <v>0</v>
      </c>
      <c r="O88" s="39">
        <v>0</v>
      </c>
      <c r="Q88" s="79"/>
      <c r="R88" s="79"/>
    </row>
    <row r="89" spans="1:18" s="1" customFormat="1" x14ac:dyDescent="0.2">
      <c r="A89" s="20">
        <v>78</v>
      </c>
      <c r="B89" s="12" t="s">
        <v>139</v>
      </c>
      <c r="C89" s="10" t="s">
        <v>232</v>
      </c>
      <c r="D89" s="54">
        <f t="shared" si="4"/>
        <v>1473688955</v>
      </c>
      <c r="E89" s="54">
        <v>1025714935</v>
      </c>
      <c r="F89" s="39">
        <v>26944</v>
      </c>
      <c r="G89" s="39">
        <v>32655414</v>
      </c>
      <c r="H89" s="39">
        <v>59406362</v>
      </c>
      <c r="I89" s="39">
        <v>0</v>
      </c>
      <c r="J89" s="39">
        <v>355885300</v>
      </c>
      <c r="K89" s="39">
        <v>0</v>
      </c>
      <c r="L89" s="39">
        <v>84549068</v>
      </c>
      <c r="M89" s="39">
        <v>21846221</v>
      </c>
      <c r="N89" s="39">
        <v>0</v>
      </c>
      <c r="O89" s="39">
        <v>0</v>
      </c>
      <c r="Q89" s="79"/>
      <c r="R89" s="79"/>
    </row>
    <row r="90" spans="1:18" s="1" customFormat="1" x14ac:dyDescent="0.2">
      <c r="A90" s="20">
        <v>79</v>
      </c>
      <c r="B90" s="12" t="s">
        <v>140</v>
      </c>
      <c r="C90" s="10" t="s">
        <v>313</v>
      </c>
      <c r="D90" s="54">
        <f t="shared" si="4"/>
        <v>477208191</v>
      </c>
      <c r="E90" s="54">
        <v>439095136</v>
      </c>
      <c r="F90" s="39">
        <v>0</v>
      </c>
      <c r="G90" s="39">
        <v>0</v>
      </c>
      <c r="H90" s="39">
        <v>0</v>
      </c>
      <c r="I90" s="39">
        <v>0</v>
      </c>
      <c r="J90" s="39">
        <v>38113055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Q90" s="79"/>
      <c r="R90" s="79"/>
    </row>
    <row r="91" spans="1:18" s="1" customFormat="1" x14ac:dyDescent="0.2">
      <c r="A91" s="20">
        <v>80</v>
      </c>
      <c r="B91" s="13" t="s">
        <v>141</v>
      </c>
      <c r="C91" s="10" t="s">
        <v>262</v>
      </c>
      <c r="D91" s="54">
        <f t="shared" si="4"/>
        <v>0</v>
      </c>
      <c r="E91" s="54">
        <v>0</v>
      </c>
      <c r="F91" s="39">
        <v>0</v>
      </c>
      <c r="G91" s="39">
        <v>0</v>
      </c>
      <c r="H91" s="39">
        <v>0</v>
      </c>
      <c r="I91" s="39">
        <v>0</v>
      </c>
      <c r="J91" s="39"/>
      <c r="K91" s="39"/>
      <c r="L91" s="39"/>
      <c r="M91" s="39"/>
      <c r="N91" s="39"/>
      <c r="O91" s="39"/>
      <c r="Q91" s="79"/>
      <c r="R91" s="79"/>
    </row>
    <row r="92" spans="1:18" s="1" customFormat="1" ht="24" x14ac:dyDescent="0.2">
      <c r="A92" s="265">
        <v>81</v>
      </c>
      <c r="B92" s="268" t="s">
        <v>142</v>
      </c>
      <c r="C92" s="16" t="s">
        <v>252</v>
      </c>
      <c r="D92" s="54">
        <f t="shared" si="4"/>
        <v>190265036</v>
      </c>
      <c r="E92" s="54">
        <v>181867036</v>
      </c>
      <c r="F92" s="39">
        <v>0</v>
      </c>
      <c r="G92" s="39">
        <v>0</v>
      </c>
      <c r="H92" s="39">
        <v>0</v>
      </c>
      <c r="I92" s="39">
        <v>0</v>
      </c>
      <c r="J92" s="39">
        <v>8398000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Q92" s="79"/>
      <c r="R92" s="79"/>
    </row>
    <row r="93" spans="1:18" s="1" customFormat="1" ht="36" x14ac:dyDescent="0.2">
      <c r="A93" s="266"/>
      <c r="B93" s="269"/>
      <c r="C93" s="10" t="s">
        <v>311</v>
      </c>
      <c r="D93" s="54">
        <f t="shared" si="4"/>
        <v>0</v>
      </c>
      <c r="E93" s="54">
        <v>0</v>
      </c>
      <c r="F93" s="39">
        <v>0</v>
      </c>
      <c r="G93" s="39">
        <v>0</v>
      </c>
      <c r="H93" s="39">
        <v>0</v>
      </c>
      <c r="I93" s="39">
        <v>0</v>
      </c>
      <c r="J93" s="39"/>
      <c r="K93" s="39"/>
      <c r="L93" s="39"/>
      <c r="M93" s="39"/>
      <c r="N93" s="39"/>
      <c r="O93" s="39"/>
      <c r="Q93" s="79"/>
      <c r="R93" s="79"/>
    </row>
    <row r="94" spans="1:18" s="1" customFormat="1" ht="24" x14ac:dyDescent="0.2">
      <c r="A94" s="266"/>
      <c r="B94" s="269"/>
      <c r="C94" s="10" t="s">
        <v>253</v>
      </c>
      <c r="D94" s="54">
        <f t="shared" si="4"/>
        <v>0</v>
      </c>
      <c r="E94" s="54">
        <v>0</v>
      </c>
      <c r="F94" s="39">
        <v>0</v>
      </c>
      <c r="G94" s="39">
        <v>0</v>
      </c>
      <c r="H94" s="39">
        <v>0</v>
      </c>
      <c r="I94" s="39">
        <v>0</v>
      </c>
      <c r="J94" s="39"/>
      <c r="K94" s="39"/>
      <c r="L94" s="39"/>
      <c r="M94" s="39"/>
      <c r="N94" s="39"/>
      <c r="O94" s="39"/>
      <c r="Q94" s="79"/>
      <c r="R94" s="79"/>
    </row>
    <row r="95" spans="1:18" s="1" customFormat="1" ht="36" x14ac:dyDescent="0.2">
      <c r="A95" s="267"/>
      <c r="B95" s="270"/>
      <c r="C95" s="22" t="s">
        <v>312</v>
      </c>
      <c r="D95" s="54">
        <f t="shared" si="4"/>
        <v>190265036</v>
      </c>
      <c r="E95" s="54">
        <v>181867036</v>
      </c>
      <c r="F95" s="39">
        <v>0</v>
      </c>
      <c r="G95" s="39">
        <v>0</v>
      </c>
      <c r="H95" s="39">
        <v>0</v>
      </c>
      <c r="I95" s="39">
        <v>0</v>
      </c>
      <c r="J95" s="39">
        <v>8398000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Q95" s="79"/>
      <c r="R95" s="79"/>
    </row>
    <row r="96" spans="1:18" s="1" customFormat="1" ht="24" x14ac:dyDescent="0.2">
      <c r="A96" s="20">
        <v>82</v>
      </c>
      <c r="B96" s="13" t="s">
        <v>143</v>
      </c>
      <c r="C96" s="10" t="s">
        <v>49</v>
      </c>
      <c r="D96" s="54">
        <f t="shared" si="4"/>
        <v>0</v>
      </c>
      <c r="E96" s="54">
        <v>0</v>
      </c>
      <c r="F96" s="39">
        <v>0</v>
      </c>
      <c r="G96" s="39">
        <v>0</v>
      </c>
      <c r="H96" s="39">
        <v>0</v>
      </c>
      <c r="I96" s="39">
        <v>0</v>
      </c>
      <c r="J96" s="39"/>
      <c r="K96" s="39"/>
      <c r="L96" s="39"/>
      <c r="M96" s="39"/>
      <c r="N96" s="39"/>
      <c r="O96" s="39"/>
      <c r="Q96" s="79"/>
      <c r="R96" s="79"/>
    </row>
    <row r="97" spans="1:18" s="1" customFormat="1" x14ac:dyDescent="0.2">
      <c r="A97" s="20">
        <v>83</v>
      </c>
      <c r="B97" s="13" t="s">
        <v>144</v>
      </c>
      <c r="C97" s="10" t="s">
        <v>145</v>
      </c>
      <c r="D97" s="54">
        <f t="shared" si="4"/>
        <v>0</v>
      </c>
      <c r="E97" s="54">
        <v>0</v>
      </c>
      <c r="F97" s="39">
        <v>0</v>
      </c>
      <c r="G97" s="39">
        <v>0</v>
      </c>
      <c r="H97" s="39">
        <v>0</v>
      </c>
      <c r="I97" s="39">
        <v>0</v>
      </c>
      <c r="J97" s="39"/>
      <c r="K97" s="39"/>
      <c r="L97" s="39"/>
      <c r="M97" s="39"/>
      <c r="N97" s="39"/>
      <c r="O97" s="39"/>
      <c r="Q97" s="79"/>
      <c r="R97" s="79"/>
    </row>
    <row r="98" spans="1:18" s="1" customFormat="1" x14ac:dyDescent="0.2">
      <c r="A98" s="20">
        <v>84</v>
      </c>
      <c r="B98" s="21" t="s">
        <v>146</v>
      </c>
      <c r="C98" s="10" t="s">
        <v>147</v>
      </c>
      <c r="D98" s="54">
        <f t="shared" si="4"/>
        <v>296428380</v>
      </c>
      <c r="E98" s="54">
        <v>296428380</v>
      </c>
      <c r="F98" s="39">
        <v>0</v>
      </c>
      <c r="G98" s="39">
        <v>0</v>
      </c>
      <c r="H98" s="39">
        <v>0</v>
      </c>
      <c r="I98" s="39">
        <v>0</v>
      </c>
      <c r="J98" s="39"/>
      <c r="K98" s="39">
        <v>0</v>
      </c>
      <c r="L98" s="39">
        <v>0</v>
      </c>
      <c r="M98" s="39">
        <v>0</v>
      </c>
      <c r="N98" s="39">
        <v>0</v>
      </c>
      <c r="O98" s="39">
        <v>0</v>
      </c>
      <c r="Q98" s="79"/>
      <c r="R98" s="79"/>
    </row>
    <row r="99" spans="1:18" s="1" customFormat="1" x14ac:dyDescent="0.2">
      <c r="A99" s="20">
        <v>85</v>
      </c>
      <c r="B99" s="13" t="s">
        <v>148</v>
      </c>
      <c r="C99" s="10" t="s">
        <v>27</v>
      </c>
      <c r="D99" s="54">
        <f t="shared" si="4"/>
        <v>48863605</v>
      </c>
      <c r="E99" s="54">
        <v>48863605</v>
      </c>
      <c r="F99" s="39">
        <v>0</v>
      </c>
      <c r="G99" s="39">
        <v>0</v>
      </c>
      <c r="H99" s="39">
        <v>0</v>
      </c>
      <c r="I99" s="39">
        <v>0</v>
      </c>
      <c r="J99" s="39"/>
      <c r="K99" s="39">
        <v>0</v>
      </c>
      <c r="L99" s="39">
        <v>0</v>
      </c>
      <c r="M99" s="39">
        <v>0</v>
      </c>
      <c r="N99" s="39">
        <v>0</v>
      </c>
      <c r="O99" s="39">
        <v>0</v>
      </c>
      <c r="Q99" s="79"/>
      <c r="R99" s="79"/>
    </row>
    <row r="100" spans="1:18" s="1" customFormat="1" x14ac:dyDescent="0.2">
      <c r="A100" s="20">
        <v>86</v>
      </c>
      <c r="B100" s="21" t="s">
        <v>149</v>
      </c>
      <c r="C100" s="10" t="s">
        <v>12</v>
      </c>
      <c r="D100" s="54">
        <f t="shared" si="4"/>
        <v>54987242</v>
      </c>
      <c r="E100" s="54">
        <v>54987242</v>
      </c>
      <c r="F100" s="39">
        <v>0</v>
      </c>
      <c r="G100" s="39">
        <v>0</v>
      </c>
      <c r="H100" s="39">
        <v>0</v>
      </c>
      <c r="I100" s="39">
        <v>0</v>
      </c>
      <c r="J100" s="39"/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Q100" s="79"/>
      <c r="R100" s="79"/>
    </row>
    <row r="101" spans="1:18" s="1" customFormat="1" x14ac:dyDescent="0.2">
      <c r="A101" s="20">
        <v>87</v>
      </c>
      <c r="B101" s="21" t="s">
        <v>150</v>
      </c>
      <c r="C101" s="10" t="s">
        <v>26</v>
      </c>
      <c r="D101" s="54">
        <f t="shared" si="4"/>
        <v>136581718</v>
      </c>
      <c r="E101" s="54">
        <v>136581718</v>
      </c>
      <c r="F101" s="39">
        <v>0</v>
      </c>
      <c r="G101" s="39">
        <v>0</v>
      </c>
      <c r="H101" s="39">
        <v>0</v>
      </c>
      <c r="I101" s="39">
        <v>0</v>
      </c>
      <c r="J101" s="39"/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Q101" s="79"/>
      <c r="R101" s="79"/>
    </row>
    <row r="102" spans="1:18" s="1" customFormat="1" x14ac:dyDescent="0.2">
      <c r="A102" s="20">
        <v>88</v>
      </c>
      <c r="B102" s="13" t="s">
        <v>151</v>
      </c>
      <c r="C102" s="10" t="s">
        <v>43</v>
      </c>
      <c r="D102" s="54">
        <f t="shared" si="4"/>
        <v>65762533</v>
      </c>
      <c r="E102" s="54">
        <v>65762533</v>
      </c>
      <c r="F102" s="39">
        <v>0</v>
      </c>
      <c r="G102" s="39">
        <v>0</v>
      </c>
      <c r="H102" s="39">
        <v>0</v>
      </c>
      <c r="I102" s="39">
        <v>0</v>
      </c>
      <c r="J102" s="39"/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Q102" s="79"/>
      <c r="R102" s="79"/>
    </row>
    <row r="103" spans="1:18" s="1" customFormat="1" x14ac:dyDescent="0.2">
      <c r="A103" s="20">
        <v>89</v>
      </c>
      <c r="B103" s="12" t="s">
        <v>153</v>
      </c>
      <c r="C103" s="10" t="s">
        <v>28</v>
      </c>
      <c r="D103" s="54">
        <f t="shared" si="4"/>
        <v>87478497</v>
      </c>
      <c r="E103" s="54">
        <v>87478497</v>
      </c>
      <c r="F103" s="39">
        <v>0</v>
      </c>
      <c r="G103" s="39">
        <v>0</v>
      </c>
      <c r="H103" s="39">
        <v>0</v>
      </c>
      <c r="I103" s="39">
        <v>0</v>
      </c>
      <c r="J103" s="39"/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Q103" s="79"/>
      <c r="R103" s="79"/>
    </row>
    <row r="104" spans="1:18" s="1" customFormat="1" x14ac:dyDescent="0.2">
      <c r="A104" s="20">
        <v>90</v>
      </c>
      <c r="B104" s="12" t="s">
        <v>154</v>
      </c>
      <c r="C104" s="10" t="s">
        <v>29</v>
      </c>
      <c r="D104" s="54">
        <f t="shared" si="4"/>
        <v>132845631</v>
      </c>
      <c r="E104" s="54">
        <v>132845631</v>
      </c>
      <c r="F104" s="39">
        <v>0</v>
      </c>
      <c r="G104" s="39">
        <v>0</v>
      </c>
      <c r="H104" s="39">
        <v>0</v>
      </c>
      <c r="I104" s="39">
        <v>0</v>
      </c>
      <c r="J104" s="39"/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Q104" s="79"/>
      <c r="R104" s="79"/>
    </row>
    <row r="105" spans="1:18" s="1" customFormat="1" ht="12" customHeight="1" x14ac:dyDescent="0.2">
      <c r="A105" s="20">
        <v>91</v>
      </c>
      <c r="B105" s="21" t="s">
        <v>155</v>
      </c>
      <c r="C105" s="10" t="s">
        <v>14</v>
      </c>
      <c r="D105" s="54">
        <f t="shared" si="4"/>
        <v>45171463</v>
      </c>
      <c r="E105" s="54">
        <v>45171463</v>
      </c>
      <c r="F105" s="39">
        <v>0</v>
      </c>
      <c r="G105" s="39">
        <v>0</v>
      </c>
      <c r="H105" s="39">
        <v>0</v>
      </c>
      <c r="I105" s="39">
        <v>0</v>
      </c>
      <c r="J105" s="39"/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Q105" s="79"/>
      <c r="R105" s="79"/>
    </row>
    <row r="106" spans="1:18" s="19" customFormat="1" x14ac:dyDescent="0.2">
      <c r="A106" s="20">
        <v>92</v>
      </c>
      <c r="B106" s="12" t="s">
        <v>156</v>
      </c>
      <c r="C106" s="10" t="s">
        <v>30</v>
      </c>
      <c r="D106" s="57">
        <f t="shared" si="4"/>
        <v>66701576</v>
      </c>
      <c r="E106" s="57">
        <v>66701576</v>
      </c>
      <c r="F106" s="40">
        <v>0</v>
      </c>
      <c r="G106" s="40">
        <v>0</v>
      </c>
      <c r="H106" s="40">
        <v>0</v>
      </c>
      <c r="I106" s="40">
        <v>0</v>
      </c>
      <c r="J106" s="40"/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Q106" s="150"/>
      <c r="R106" s="150"/>
    </row>
    <row r="107" spans="1:18" s="1" customFormat="1" x14ac:dyDescent="0.2">
      <c r="A107" s="20">
        <v>93</v>
      </c>
      <c r="B107" s="12" t="s">
        <v>157</v>
      </c>
      <c r="C107" s="10" t="s">
        <v>15</v>
      </c>
      <c r="D107" s="54">
        <f t="shared" si="4"/>
        <v>116261281</v>
      </c>
      <c r="E107" s="54">
        <v>107676640</v>
      </c>
      <c r="F107" s="39">
        <v>0</v>
      </c>
      <c r="G107" s="39">
        <v>0</v>
      </c>
      <c r="H107" s="39">
        <v>0</v>
      </c>
      <c r="I107" s="39">
        <v>0</v>
      </c>
      <c r="J107" s="39">
        <v>8584641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Q107" s="79"/>
      <c r="R107" s="79"/>
    </row>
    <row r="108" spans="1:18" s="1" customFormat="1" x14ac:dyDescent="0.2">
      <c r="A108" s="20">
        <v>94</v>
      </c>
      <c r="B108" s="13" t="s">
        <v>158</v>
      </c>
      <c r="C108" s="10" t="s">
        <v>13</v>
      </c>
      <c r="D108" s="54">
        <f t="shared" si="4"/>
        <v>300130722</v>
      </c>
      <c r="E108" s="54">
        <v>222876374</v>
      </c>
      <c r="F108" s="39">
        <v>1455831</v>
      </c>
      <c r="G108" s="39">
        <v>0</v>
      </c>
      <c r="H108" s="39">
        <v>18900158</v>
      </c>
      <c r="I108" s="39">
        <v>0</v>
      </c>
      <c r="J108" s="39">
        <v>56898359</v>
      </c>
      <c r="K108" s="39">
        <v>0</v>
      </c>
      <c r="L108" s="39">
        <v>38881647</v>
      </c>
      <c r="M108" s="39">
        <v>0</v>
      </c>
      <c r="N108" s="39">
        <v>0</v>
      </c>
      <c r="O108" s="39">
        <v>220537</v>
      </c>
      <c r="Q108" s="79"/>
      <c r="R108" s="79"/>
    </row>
    <row r="109" spans="1:18" s="1" customFormat="1" x14ac:dyDescent="0.2">
      <c r="A109" s="20">
        <v>95</v>
      </c>
      <c r="B109" s="21" t="s">
        <v>159</v>
      </c>
      <c r="C109" s="10" t="s">
        <v>31</v>
      </c>
      <c r="D109" s="54">
        <f t="shared" si="4"/>
        <v>51633577</v>
      </c>
      <c r="E109" s="54">
        <v>51633577</v>
      </c>
      <c r="F109" s="39">
        <v>0</v>
      </c>
      <c r="G109" s="39">
        <v>0</v>
      </c>
      <c r="H109" s="39">
        <v>0</v>
      </c>
      <c r="I109" s="39">
        <v>0</v>
      </c>
      <c r="J109" s="39"/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Q109" s="79"/>
      <c r="R109" s="79"/>
    </row>
    <row r="110" spans="1:18" s="1" customFormat="1" x14ac:dyDescent="0.2">
      <c r="A110" s="20">
        <v>96</v>
      </c>
      <c r="B110" s="12" t="s">
        <v>161</v>
      </c>
      <c r="C110" s="10" t="s">
        <v>33</v>
      </c>
      <c r="D110" s="54">
        <f t="shared" si="4"/>
        <v>117810071</v>
      </c>
      <c r="E110" s="54">
        <v>117810071</v>
      </c>
      <c r="F110" s="39">
        <v>0</v>
      </c>
      <c r="G110" s="39">
        <v>0</v>
      </c>
      <c r="H110" s="39">
        <v>0</v>
      </c>
      <c r="I110" s="39">
        <v>0</v>
      </c>
      <c r="J110" s="39"/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Q110" s="79"/>
      <c r="R110" s="79"/>
    </row>
    <row r="111" spans="1:18" s="1" customFormat="1" ht="13.5" customHeight="1" x14ac:dyDescent="0.2">
      <c r="A111" s="20">
        <v>97</v>
      </c>
      <c r="B111" s="12" t="s">
        <v>163</v>
      </c>
      <c r="C111" s="10" t="s">
        <v>164</v>
      </c>
      <c r="D111" s="54">
        <f t="shared" si="4"/>
        <v>0</v>
      </c>
      <c r="E111" s="54">
        <v>0</v>
      </c>
      <c r="F111" s="39">
        <v>0</v>
      </c>
      <c r="G111" s="39">
        <v>0</v>
      </c>
      <c r="H111" s="39">
        <v>0</v>
      </c>
      <c r="I111" s="39">
        <v>0</v>
      </c>
      <c r="J111" s="39"/>
      <c r="K111" s="39"/>
      <c r="L111" s="39"/>
      <c r="M111" s="39"/>
      <c r="N111" s="39"/>
      <c r="O111" s="39"/>
      <c r="Q111" s="79"/>
      <c r="R111" s="79"/>
    </row>
    <row r="112" spans="1:18" s="1" customFormat="1" x14ac:dyDescent="0.2">
      <c r="A112" s="20">
        <v>98</v>
      </c>
      <c r="B112" s="12" t="s">
        <v>165</v>
      </c>
      <c r="C112" s="10" t="s">
        <v>166</v>
      </c>
      <c r="D112" s="54">
        <f t="shared" si="4"/>
        <v>0</v>
      </c>
      <c r="E112" s="54">
        <v>0</v>
      </c>
      <c r="F112" s="39">
        <v>0</v>
      </c>
      <c r="G112" s="39">
        <v>0</v>
      </c>
      <c r="H112" s="39">
        <v>0</v>
      </c>
      <c r="I112" s="39">
        <v>0</v>
      </c>
      <c r="J112" s="39"/>
      <c r="K112" s="39"/>
      <c r="L112" s="39"/>
      <c r="M112" s="39"/>
      <c r="N112" s="39"/>
      <c r="O112" s="39"/>
      <c r="Q112" s="79"/>
      <c r="R112" s="79"/>
    </row>
    <row r="113" spans="1:18" s="1" customFormat="1" x14ac:dyDescent="0.2">
      <c r="A113" s="20">
        <v>99</v>
      </c>
      <c r="B113" s="21" t="s">
        <v>167</v>
      </c>
      <c r="C113" s="10" t="s">
        <v>168</v>
      </c>
      <c r="D113" s="54">
        <f t="shared" si="4"/>
        <v>0</v>
      </c>
      <c r="E113" s="54">
        <v>0</v>
      </c>
      <c r="F113" s="39">
        <v>0</v>
      </c>
      <c r="G113" s="39">
        <v>0</v>
      </c>
      <c r="H113" s="39">
        <v>0</v>
      </c>
      <c r="I113" s="39">
        <v>0</v>
      </c>
      <c r="J113" s="39"/>
      <c r="K113" s="39"/>
      <c r="L113" s="39"/>
      <c r="M113" s="39"/>
      <c r="N113" s="39"/>
      <c r="O113" s="39"/>
      <c r="Q113" s="79"/>
      <c r="R113" s="79"/>
    </row>
    <row r="114" spans="1:18" s="1" customFormat="1" ht="12.75" customHeight="1" x14ac:dyDescent="0.2">
      <c r="A114" s="20">
        <v>100</v>
      </c>
      <c r="B114" s="21" t="s">
        <v>169</v>
      </c>
      <c r="C114" s="10" t="s">
        <v>170</v>
      </c>
      <c r="D114" s="54">
        <f t="shared" si="4"/>
        <v>0</v>
      </c>
      <c r="E114" s="54">
        <v>0</v>
      </c>
      <c r="F114" s="39">
        <v>0</v>
      </c>
      <c r="G114" s="39">
        <v>0</v>
      </c>
      <c r="H114" s="39">
        <v>0</v>
      </c>
      <c r="I114" s="39">
        <v>0</v>
      </c>
      <c r="J114" s="39"/>
      <c r="K114" s="39"/>
      <c r="L114" s="39"/>
      <c r="M114" s="39"/>
      <c r="N114" s="39"/>
      <c r="O114" s="39"/>
      <c r="Q114" s="79"/>
      <c r="R114" s="79"/>
    </row>
    <row r="115" spans="1:18" s="1" customFormat="1" ht="24" x14ac:dyDescent="0.2">
      <c r="A115" s="20">
        <v>101</v>
      </c>
      <c r="B115" s="21" t="s">
        <v>171</v>
      </c>
      <c r="C115" s="10" t="s">
        <v>172</v>
      </c>
      <c r="D115" s="54">
        <f t="shared" si="4"/>
        <v>0</v>
      </c>
      <c r="E115" s="54">
        <v>0</v>
      </c>
      <c r="F115" s="39">
        <v>0</v>
      </c>
      <c r="G115" s="39">
        <v>0</v>
      </c>
      <c r="H115" s="39">
        <v>0</v>
      </c>
      <c r="I115" s="39">
        <v>0</v>
      </c>
      <c r="J115" s="39"/>
      <c r="K115" s="39"/>
      <c r="L115" s="39"/>
      <c r="M115" s="39"/>
      <c r="N115" s="39"/>
      <c r="O115" s="39"/>
      <c r="Q115" s="79"/>
      <c r="R115" s="79"/>
    </row>
    <row r="116" spans="1:18" s="1" customFormat="1" x14ac:dyDescent="0.2">
      <c r="A116" s="20">
        <v>102</v>
      </c>
      <c r="B116" s="21" t="s">
        <v>173</v>
      </c>
      <c r="C116" s="10" t="s">
        <v>174</v>
      </c>
      <c r="D116" s="54">
        <f t="shared" si="4"/>
        <v>0</v>
      </c>
      <c r="E116" s="54">
        <v>0</v>
      </c>
      <c r="F116" s="39">
        <v>0</v>
      </c>
      <c r="G116" s="39">
        <v>0</v>
      </c>
      <c r="H116" s="39">
        <v>0</v>
      </c>
      <c r="I116" s="39">
        <v>0</v>
      </c>
      <c r="J116" s="39"/>
      <c r="K116" s="39"/>
      <c r="L116" s="39"/>
      <c r="M116" s="39"/>
      <c r="N116" s="39"/>
      <c r="O116" s="39"/>
      <c r="Q116" s="79"/>
      <c r="R116" s="79"/>
    </row>
    <row r="117" spans="1:18" s="1" customFormat="1" x14ac:dyDescent="0.2">
      <c r="A117" s="20">
        <v>103</v>
      </c>
      <c r="B117" s="21" t="s">
        <v>175</v>
      </c>
      <c r="C117" s="10" t="s">
        <v>176</v>
      </c>
      <c r="D117" s="54">
        <f t="shared" si="4"/>
        <v>0</v>
      </c>
      <c r="E117" s="54">
        <v>0</v>
      </c>
      <c r="F117" s="39">
        <v>0</v>
      </c>
      <c r="G117" s="39">
        <v>0</v>
      </c>
      <c r="H117" s="39">
        <v>0</v>
      </c>
      <c r="I117" s="39">
        <v>0</v>
      </c>
      <c r="J117" s="39"/>
      <c r="K117" s="39"/>
      <c r="L117" s="39"/>
      <c r="M117" s="39"/>
      <c r="N117" s="39"/>
      <c r="O117" s="39"/>
      <c r="Q117" s="79"/>
      <c r="R117" s="79"/>
    </row>
    <row r="118" spans="1:18" s="1" customFormat="1" x14ac:dyDescent="0.2">
      <c r="A118" s="20">
        <v>104</v>
      </c>
      <c r="B118" s="17" t="s">
        <v>177</v>
      </c>
      <c r="C118" s="15" t="s">
        <v>178</v>
      </c>
      <c r="D118" s="54">
        <f t="shared" si="4"/>
        <v>0</v>
      </c>
      <c r="E118" s="54">
        <v>0</v>
      </c>
      <c r="F118" s="39">
        <v>0</v>
      </c>
      <c r="G118" s="39">
        <v>0</v>
      </c>
      <c r="H118" s="39">
        <v>0</v>
      </c>
      <c r="I118" s="39">
        <v>0</v>
      </c>
      <c r="J118" s="39"/>
      <c r="K118" s="39"/>
      <c r="L118" s="39"/>
      <c r="M118" s="39"/>
      <c r="N118" s="39"/>
      <c r="O118" s="39"/>
      <c r="Q118" s="79"/>
      <c r="R118" s="79"/>
    </row>
    <row r="119" spans="1:18" s="1" customFormat="1" x14ac:dyDescent="0.2">
      <c r="A119" s="20">
        <v>105</v>
      </c>
      <c r="B119" s="13" t="s">
        <v>179</v>
      </c>
      <c r="C119" s="10" t="s">
        <v>180</v>
      </c>
      <c r="D119" s="54">
        <f t="shared" si="4"/>
        <v>245107578</v>
      </c>
      <c r="E119" s="54">
        <v>11235291</v>
      </c>
      <c r="F119" s="39">
        <v>183146681</v>
      </c>
      <c r="G119" s="39">
        <v>0</v>
      </c>
      <c r="H119" s="39">
        <v>0</v>
      </c>
      <c r="I119" s="39">
        <v>0</v>
      </c>
      <c r="J119" s="39">
        <v>50725606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Q119" s="79"/>
      <c r="R119" s="79"/>
    </row>
    <row r="120" spans="1:18" s="1" customFormat="1" ht="11.25" customHeight="1" x14ac:dyDescent="0.2">
      <c r="A120" s="20">
        <v>106</v>
      </c>
      <c r="B120" s="21" t="s">
        <v>181</v>
      </c>
      <c r="C120" s="10" t="s">
        <v>182</v>
      </c>
      <c r="D120" s="54">
        <f t="shared" si="4"/>
        <v>0</v>
      </c>
      <c r="E120" s="54">
        <v>0</v>
      </c>
      <c r="F120" s="39">
        <v>0</v>
      </c>
      <c r="G120" s="39">
        <v>0</v>
      </c>
      <c r="H120" s="39">
        <v>0</v>
      </c>
      <c r="I120" s="39">
        <v>0</v>
      </c>
      <c r="J120" s="39"/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Q120" s="79"/>
      <c r="R120" s="79"/>
    </row>
    <row r="121" spans="1:18" s="1" customFormat="1" x14ac:dyDescent="0.2">
      <c r="A121" s="20">
        <v>107</v>
      </c>
      <c r="B121" s="12" t="s">
        <v>183</v>
      </c>
      <c r="C121" s="18" t="s">
        <v>184</v>
      </c>
      <c r="D121" s="54">
        <f t="shared" si="4"/>
        <v>0</v>
      </c>
      <c r="E121" s="54">
        <v>0</v>
      </c>
      <c r="F121" s="39">
        <v>0</v>
      </c>
      <c r="G121" s="39">
        <v>0</v>
      </c>
      <c r="H121" s="39">
        <v>0</v>
      </c>
      <c r="I121" s="39">
        <v>0</v>
      </c>
      <c r="J121" s="39"/>
      <c r="K121" s="39"/>
      <c r="L121" s="39"/>
      <c r="M121" s="39"/>
      <c r="N121" s="39"/>
      <c r="O121" s="39"/>
      <c r="Q121" s="79"/>
      <c r="R121" s="79"/>
    </row>
    <row r="122" spans="1:18" s="1" customFormat="1" x14ac:dyDescent="0.2">
      <c r="A122" s="20">
        <v>108</v>
      </c>
      <c r="B122" s="21" t="s">
        <v>185</v>
      </c>
      <c r="C122" s="10" t="s">
        <v>265</v>
      </c>
      <c r="D122" s="54">
        <f t="shared" si="4"/>
        <v>21881755</v>
      </c>
      <c r="E122" s="54">
        <v>21881755</v>
      </c>
      <c r="F122" s="39">
        <v>0</v>
      </c>
      <c r="G122" s="39">
        <v>0</v>
      </c>
      <c r="H122" s="39">
        <v>0</v>
      </c>
      <c r="I122" s="39">
        <v>0</v>
      </c>
      <c r="J122" s="39"/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Q122" s="79"/>
      <c r="R122" s="79"/>
    </row>
    <row r="123" spans="1:18" s="1" customFormat="1" ht="14.25" customHeight="1" x14ac:dyDescent="0.2">
      <c r="A123" s="20">
        <v>109</v>
      </c>
      <c r="B123" s="13" t="s">
        <v>186</v>
      </c>
      <c r="C123" s="10" t="s">
        <v>254</v>
      </c>
      <c r="D123" s="54">
        <f t="shared" si="4"/>
        <v>0</v>
      </c>
      <c r="E123" s="54">
        <v>0</v>
      </c>
      <c r="F123" s="39">
        <v>0</v>
      </c>
      <c r="G123" s="39">
        <v>0</v>
      </c>
      <c r="H123" s="39">
        <v>0</v>
      </c>
      <c r="I123" s="39">
        <v>0</v>
      </c>
      <c r="J123" s="39"/>
      <c r="K123" s="39"/>
      <c r="L123" s="39"/>
      <c r="M123" s="39"/>
      <c r="N123" s="39"/>
      <c r="O123" s="39"/>
      <c r="Q123" s="79"/>
      <c r="R123" s="79"/>
    </row>
    <row r="124" spans="1:18" s="1" customFormat="1" x14ac:dyDescent="0.2">
      <c r="A124" s="20">
        <v>110</v>
      </c>
      <c r="B124" s="12" t="s">
        <v>335</v>
      </c>
      <c r="C124" s="10" t="s">
        <v>322</v>
      </c>
      <c r="D124" s="54">
        <f t="shared" si="4"/>
        <v>0</v>
      </c>
      <c r="E124" s="54">
        <v>0</v>
      </c>
      <c r="F124" s="39">
        <v>0</v>
      </c>
      <c r="G124" s="39">
        <v>0</v>
      </c>
      <c r="H124" s="39">
        <v>0</v>
      </c>
      <c r="I124" s="39">
        <v>0</v>
      </c>
      <c r="J124" s="39"/>
      <c r="K124" s="39"/>
      <c r="L124" s="39"/>
      <c r="M124" s="39"/>
      <c r="N124" s="39"/>
      <c r="O124" s="39"/>
      <c r="Q124" s="79"/>
      <c r="R124" s="79"/>
    </row>
    <row r="125" spans="1:18" s="1" customFormat="1" x14ac:dyDescent="0.2">
      <c r="A125" s="20">
        <v>111</v>
      </c>
      <c r="B125" s="13" t="s">
        <v>187</v>
      </c>
      <c r="C125" s="10" t="s">
        <v>188</v>
      </c>
      <c r="D125" s="54">
        <f t="shared" si="4"/>
        <v>0</v>
      </c>
      <c r="E125" s="54">
        <v>0</v>
      </c>
      <c r="F125" s="39">
        <v>0</v>
      </c>
      <c r="G125" s="39">
        <v>0</v>
      </c>
      <c r="H125" s="39">
        <v>0</v>
      </c>
      <c r="I125" s="39">
        <v>0</v>
      </c>
      <c r="J125" s="39"/>
      <c r="K125" s="39"/>
      <c r="L125" s="39"/>
      <c r="M125" s="39"/>
      <c r="N125" s="39"/>
      <c r="O125" s="39"/>
      <c r="Q125" s="79"/>
      <c r="R125" s="79"/>
    </row>
    <row r="126" spans="1:18" s="1" customFormat="1" ht="13.5" customHeight="1" x14ac:dyDescent="0.2">
      <c r="A126" s="20">
        <v>112</v>
      </c>
      <c r="B126" s="13" t="s">
        <v>189</v>
      </c>
      <c r="C126" s="10" t="s">
        <v>326</v>
      </c>
      <c r="D126" s="54">
        <f t="shared" si="4"/>
        <v>0</v>
      </c>
      <c r="E126" s="54">
        <v>0</v>
      </c>
      <c r="F126" s="39">
        <v>0</v>
      </c>
      <c r="G126" s="39">
        <v>0</v>
      </c>
      <c r="H126" s="39">
        <v>0</v>
      </c>
      <c r="I126" s="39">
        <v>0</v>
      </c>
      <c r="J126" s="39"/>
      <c r="K126" s="39"/>
      <c r="L126" s="39"/>
      <c r="M126" s="39"/>
      <c r="N126" s="39"/>
      <c r="O126" s="39"/>
      <c r="Q126" s="79"/>
      <c r="R126" s="79"/>
    </row>
    <row r="127" spans="1:18" s="1" customFormat="1" x14ac:dyDescent="0.2">
      <c r="A127" s="20">
        <v>113</v>
      </c>
      <c r="B127" s="21" t="s">
        <v>190</v>
      </c>
      <c r="C127" s="10" t="s">
        <v>191</v>
      </c>
      <c r="D127" s="54">
        <f t="shared" si="4"/>
        <v>0</v>
      </c>
      <c r="E127" s="54">
        <v>0</v>
      </c>
      <c r="F127" s="39">
        <v>0</v>
      </c>
      <c r="G127" s="39">
        <v>0</v>
      </c>
      <c r="H127" s="39">
        <v>0</v>
      </c>
      <c r="I127" s="39">
        <v>0</v>
      </c>
      <c r="J127" s="39"/>
      <c r="K127" s="39"/>
      <c r="L127" s="39"/>
      <c r="M127" s="39"/>
      <c r="N127" s="39"/>
      <c r="O127" s="39"/>
      <c r="Q127" s="79"/>
      <c r="R127" s="79"/>
    </row>
    <row r="128" spans="1:18" s="1" customFormat="1" ht="24" x14ac:dyDescent="0.2">
      <c r="A128" s="20">
        <v>114</v>
      </c>
      <c r="B128" s="21" t="s">
        <v>192</v>
      </c>
      <c r="C128" s="35" t="s">
        <v>310</v>
      </c>
      <c r="D128" s="54">
        <f t="shared" si="4"/>
        <v>0</v>
      </c>
      <c r="E128" s="54">
        <v>0</v>
      </c>
      <c r="F128" s="39">
        <v>0</v>
      </c>
      <c r="G128" s="39">
        <v>0</v>
      </c>
      <c r="H128" s="39">
        <v>0</v>
      </c>
      <c r="I128" s="39">
        <v>0</v>
      </c>
      <c r="J128" s="39"/>
      <c r="K128" s="39"/>
      <c r="L128" s="39"/>
      <c r="M128" s="39"/>
      <c r="N128" s="39"/>
      <c r="O128" s="39"/>
      <c r="Q128" s="79"/>
      <c r="R128" s="79"/>
    </row>
    <row r="129" spans="1:18" s="1" customFormat="1" x14ac:dyDescent="0.2">
      <c r="A129" s="20">
        <v>115</v>
      </c>
      <c r="B129" s="21" t="s">
        <v>193</v>
      </c>
      <c r="C129" s="10" t="s">
        <v>229</v>
      </c>
      <c r="D129" s="54">
        <f t="shared" si="4"/>
        <v>2985830177</v>
      </c>
      <c r="E129" s="54">
        <v>1805369983</v>
      </c>
      <c r="F129" s="39">
        <v>250003048</v>
      </c>
      <c r="G129" s="39">
        <v>0</v>
      </c>
      <c r="H129" s="39">
        <v>51096406</v>
      </c>
      <c r="I129" s="39">
        <v>20831975</v>
      </c>
      <c r="J129" s="39">
        <v>858528765</v>
      </c>
      <c r="K129" s="39">
        <v>126394555</v>
      </c>
      <c r="L129" s="39">
        <v>142628987</v>
      </c>
      <c r="M129" s="39">
        <v>0</v>
      </c>
      <c r="N129" s="39">
        <v>0</v>
      </c>
      <c r="O129" s="39">
        <v>100564872</v>
      </c>
      <c r="Q129" s="79"/>
      <c r="R129" s="79"/>
    </row>
    <row r="130" spans="1:18" ht="10.5" customHeight="1" x14ac:dyDescent="0.2">
      <c r="A130" s="20">
        <v>116</v>
      </c>
      <c r="B130" s="21" t="s">
        <v>194</v>
      </c>
      <c r="C130" s="10" t="s">
        <v>195</v>
      </c>
      <c r="D130" s="53">
        <f t="shared" si="4"/>
        <v>3532658493</v>
      </c>
      <c r="E130" s="53">
        <v>107522452</v>
      </c>
      <c r="F130" s="41">
        <v>2888866490</v>
      </c>
      <c r="G130" s="41">
        <v>0</v>
      </c>
      <c r="H130" s="41">
        <v>0</v>
      </c>
      <c r="I130" s="41">
        <v>0</v>
      </c>
      <c r="J130" s="41">
        <v>536269551</v>
      </c>
      <c r="K130" s="41">
        <v>514215851</v>
      </c>
      <c r="L130" s="41">
        <v>0</v>
      </c>
      <c r="M130" s="41">
        <v>0</v>
      </c>
      <c r="N130" s="41">
        <v>0</v>
      </c>
      <c r="O130" s="41">
        <v>0</v>
      </c>
    </row>
    <row r="131" spans="1:18" s="1" customFormat="1" x14ac:dyDescent="0.2">
      <c r="A131" s="20">
        <v>117</v>
      </c>
      <c r="B131" s="21" t="s">
        <v>196</v>
      </c>
      <c r="C131" s="10" t="s">
        <v>40</v>
      </c>
      <c r="D131" s="54">
        <f t="shared" si="4"/>
        <v>2511509813</v>
      </c>
      <c r="E131" s="54">
        <v>765659015</v>
      </c>
      <c r="F131" s="39">
        <v>0</v>
      </c>
      <c r="G131" s="39">
        <v>0</v>
      </c>
      <c r="H131" s="39">
        <v>73118457</v>
      </c>
      <c r="I131" s="39">
        <v>39406775</v>
      </c>
      <c r="J131" s="39">
        <v>1633325566</v>
      </c>
      <c r="K131" s="39">
        <v>0</v>
      </c>
      <c r="L131" s="39">
        <v>539277201</v>
      </c>
      <c r="M131" s="39">
        <v>408367523</v>
      </c>
      <c r="N131" s="39">
        <v>317102830</v>
      </c>
      <c r="O131" s="39">
        <v>0</v>
      </c>
      <c r="Q131" s="79"/>
      <c r="R131" s="79"/>
    </row>
    <row r="132" spans="1:18" s="1" customFormat="1" x14ac:dyDescent="0.2">
      <c r="A132" s="20">
        <v>118</v>
      </c>
      <c r="B132" s="12" t="s">
        <v>197</v>
      </c>
      <c r="C132" s="10" t="s">
        <v>46</v>
      </c>
      <c r="D132" s="54">
        <f t="shared" si="4"/>
        <v>1931792948</v>
      </c>
      <c r="E132" s="54">
        <v>1264529598</v>
      </c>
      <c r="F132" s="39">
        <v>400160940</v>
      </c>
      <c r="G132" s="39">
        <v>0</v>
      </c>
      <c r="H132" s="39">
        <v>0</v>
      </c>
      <c r="I132" s="39">
        <v>0</v>
      </c>
      <c r="J132" s="39">
        <v>267102410</v>
      </c>
      <c r="K132" s="39">
        <v>43037838</v>
      </c>
      <c r="L132" s="39">
        <v>0</v>
      </c>
      <c r="M132" s="39">
        <v>0</v>
      </c>
      <c r="N132" s="39">
        <v>0</v>
      </c>
      <c r="O132" s="39">
        <v>0</v>
      </c>
      <c r="Q132" s="79"/>
      <c r="R132" s="79"/>
    </row>
    <row r="133" spans="1:18" s="1" customFormat="1" x14ac:dyDescent="0.2">
      <c r="A133" s="20">
        <v>119</v>
      </c>
      <c r="B133" s="12" t="s">
        <v>198</v>
      </c>
      <c r="C133" s="10" t="s">
        <v>231</v>
      </c>
      <c r="D133" s="54">
        <f t="shared" si="4"/>
        <v>408051120</v>
      </c>
      <c r="E133" s="54">
        <v>400719588</v>
      </c>
      <c r="F133" s="39">
        <v>0</v>
      </c>
      <c r="G133" s="39">
        <v>0</v>
      </c>
      <c r="H133" s="39">
        <v>0</v>
      </c>
      <c r="I133" s="39">
        <v>0</v>
      </c>
      <c r="J133" s="39">
        <v>7331532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Q133" s="79"/>
      <c r="R133" s="79"/>
    </row>
    <row r="134" spans="1:18" s="1" customFormat="1" x14ac:dyDescent="0.2">
      <c r="A134" s="20">
        <v>120</v>
      </c>
      <c r="B134" s="12" t="s">
        <v>199</v>
      </c>
      <c r="C134" s="10" t="s">
        <v>48</v>
      </c>
      <c r="D134" s="54">
        <f t="shared" si="4"/>
        <v>1381894331</v>
      </c>
      <c r="E134" s="54">
        <v>1095099443</v>
      </c>
      <c r="F134" s="39">
        <v>0</v>
      </c>
      <c r="G134" s="39">
        <v>0</v>
      </c>
      <c r="H134" s="39">
        <v>0</v>
      </c>
      <c r="I134" s="39">
        <v>0</v>
      </c>
      <c r="J134" s="39">
        <v>286794888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Q134" s="79"/>
      <c r="R134" s="79"/>
    </row>
    <row r="135" spans="1:18" s="1" customFormat="1" x14ac:dyDescent="0.2">
      <c r="A135" s="20">
        <v>121</v>
      </c>
      <c r="B135" s="21" t="s">
        <v>200</v>
      </c>
      <c r="C135" s="10" t="s">
        <v>47</v>
      </c>
      <c r="D135" s="54">
        <f t="shared" si="4"/>
        <v>0</v>
      </c>
      <c r="E135" s="54">
        <v>0</v>
      </c>
      <c r="F135" s="39">
        <v>0</v>
      </c>
      <c r="G135" s="39">
        <v>0</v>
      </c>
      <c r="H135" s="39">
        <v>0</v>
      </c>
      <c r="I135" s="39">
        <v>0</v>
      </c>
      <c r="J135" s="39"/>
      <c r="K135" s="39"/>
      <c r="L135" s="39"/>
      <c r="M135" s="39"/>
      <c r="N135" s="39"/>
      <c r="O135" s="39"/>
      <c r="Q135" s="79"/>
      <c r="R135" s="79"/>
    </row>
    <row r="136" spans="1:18" s="1" customFormat="1" x14ac:dyDescent="0.2">
      <c r="A136" s="20">
        <v>122</v>
      </c>
      <c r="B136" s="21" t="s">
        <v>201</v>
      </c>
      <c r="C136" s="10" t="s">
        <v>202</v>
      </c>
      <c r="D136" s="54">
        <f t="shared" si="4"/>
        <v>0</v>
      </c>
      <c r="E136" s="54">
        <v>0</v>
      </c>
      <c r="F136" s="39">
        <v>0</v>
      </c>
      <c r="G136" s="39">
        <v>0</v>
      </c>
      <c r="H136" s="39">
        <v>0</v>
      </c>
      <c r="I136" s="39">
        <v>0</v>
      </c>
      <c r="J136" s="39"/>
      <c r="K136" s="39"/>
      <c r="L136" s="39"/>
      <c r="M136" s="39"/>
      <c r="N136" s="39"/>
      <c r="O136" s="39"/>
      <c r="Q136" s="79"/>
      <c r="R136" s="79"/>
    </row>
    <row r="137" spans="1:18" s="1" customFormat="1" x14ac:dyDescent="0.2">
      <c r="A137" s="20">
        <v>123</v>
      </c>
      <c r="B137" s="21" t="s">
        <v>203</v>
      </c>
      <c r="C137" s="10" t="s">
        <v>41</v>
      </c>
      <c r="D137" s="54">
        <f t="shared" si="4"/>
        <v>417798694</v>
      </c>
      <c r="E137" s="54">
        <v>337272859</v>
      </c>
      <c r="F137" s="39">
        <v>0</v>
      </c>
      <c r="G137" s="39">
        <v>0</v>
      </c>
      <c r="H137" s="39">
        <v>0</v>
      </c>
      <c r="I137" s="39">
        <v>0</v>
      </c>
      <c r="J137" s="39">
        <v>80525835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Q137" s="79"/>
      <c r="R137" s="79"/>
    </row>
    <row r="138" spans="1:18" s="1" customFormat="1" x14ac:dyDescent="0.2">
      <c r="A138" s="20">
        <v>124</v>
      </c>
      <c r="B138" s="12" t="s">
        <v>204</v>
      </c>
      <c r="C138" s="10" t="s">
        <v>230</v>
      </c>
      <c r="D138" s="54">
        <f t="shared" si="4"/>
        <v>1859040702</v>
      </c>
      <c r="E138" s="54">
        <v>1384904151</v>
      </c>
      <c r="F138" s="39">
        <v>363197</v>
      </c>
      <c r="G138" s="39">
        <v>0</v>
      </c>
      <c r="H138" s="39">
        <v>65739398</v>
      </c>
      <c r="I138" s="39">
        <v>54545960</v>
      </c>
      <c r="J138" s="39">
        <v>353487996</v>
      </c>
      <c r="K138" s="39">
        <v>0</v>
      </c>
      <c r="L138" s="39">
        <v>81951852</v>
      </c>
      <c r="M138" s="39">
        <v>0</v>
      </c>
      <c r="N138" s="39">
        <v>0</v>
      </c>
      <c r="O138" s="39">
        <v>92184466</v>
      </c>
      <c r="Q138" s="79"/>
      <c r="R138" s="79"/>
    </row>
    <row r="139" spans="1:18" s="1" customFormat="1" x14ac:dyDescent="0.2">
      <c r="A139" s="20">
        <v>125</v>
      </c>
      <c r="B139" s="13" t="s">
        <v>205</v>
      </c>
      <c r="C139" s="10" t="s">
        <v>206</v>
      </c>
      <c r="D139" s="54">
        <f t="shared" si="4"/>
        <v>1539858194</v>
      </c>
      <c r="E139" s="54">
        <v>1212604685.21</v>
      </c>
      <c r="F139" s="39">
        <v>5736498</v>
      </c>
      <c r="G139" s="39">
        <v>0</v>
      </c>
      <c r="H139" s="39">
        <v>66130487.789999999</v>
      </c>
      <c r="I139" s="39">
        <v>4944471</v>
      </c>
      <c r="J139" s="39">
        <v>250442052</v>
      </c>
      <c r="K139" s="39">
        <v>0</v>
      </c>
      <c r="L139" s="39">
        <v>53107775</v>
      </c>
      <c r="M139" s="39">
        <v>0</v>
      </c>
      <c r="N139" s="39">
        <v>0</v>
      </c>
      <c r="O139" s="39">
        <v>44548474</v>
      </c>
      <c r="Q139" s="79"/>
      <c r="R139" s="79"/>
    </row>
    <row r="140" spans="1:18" x14ac:dyDescent="0.2">
      <c r="A140" s="20">
        <v>126</v>
      </c>
      <c r="B140" s="21" t="s">
        <v>207</v>
      </c>
      <c r="C140" s="10" t="s">
        <v>208</v>
      </c>
      <c r="D140" s="53">
        <f t="shared" ref="D140:D149" si="5">E140+F140+G140+H140+I140+J140</f>
        <v>1031936116</v>
      </c>
      <c r="E140" s="53">
        <v>783641458</v>
      </c>
      <c r="F140" s="41">
        <v>0</v>
      </c>
      <c r="G140" s="41">
        <v>248294658</v>
      </c>
      <c r="H140" s="41">
        <v>0</v>
      </c>
      <c r="I140" s="41">
        <v>0</v>
      </c>
      <c r="J140" s="41"/>
      <c r="K140" s="41">
        <v>0</v>
      </c>
      <c r="L140" s="41">
        <v>0</v>
      </c>
      <c r="M140" s="41">
        <v>0</v>
      </c>
      <c r="N140" s="41">
        <v>0</v>
      </c>
      <c r="O140" s="41">
        <v>0</v>
      </c>
    </row>
    <row r="141" spans="1:18" x14ac:dyDescent="0.2">
      <c r="A141" s="20">
        <v>127</v>
      </c>
      <c r="B141" s="12" t="s">
        <v>209</v>
      </c>
      <c r="C141" s="10" t="s">
        <v>210</v>
      </c>
      <c r="D141" s="53">
        <f t="shared" si="5"/>
        <v>0</v>
      </c>
      <c r="E141" s="53">
        <v>0</v>
      </c>
      <c r="F141" s="41">
        <v>0</v>
      </c>
      <c r="G141" s="41">
        <v>0</v>
      </c>
      <c r="H141" s="41">
        <v>0</v>
      </c>
      <c r="I141" s="41">
        <v>0</v>
      </c>
      <c r="J141" s="41"/>
      <c r="K141" s="41"/>
      <c r="L141" s="41"/>
      <c r="M141" s="41"/>
      <c r="N141" s="41"/>
      <c r="O141" s="41"/>
    </row>
    <row r="142" spans="1:18" x14ac:dyDescent="0.2">
      <c r="A142" s="20">
        <v>128</v>
      </c>
      <c r="B142" s="21" t="s">
        <v>211</v>
      </c>
      <c r="C142" s="10" t="s">
        <v>212</v>
      </c>
      <c r="D142" s="53">
        <f t="shared" si="5"/>
        <v>0</v>
      </c>
      <c r="E142" s="53">
        <v>0</v>
      </c>
      <c r="F142" s="41">
        <v>0</v>
      </c>
      <c r="G142" s="41">
        <v>0</v>
      </c>
      <c r="H142" s="41">
        <v>0</v>
      </c>
      <c r="I142" s="41">
        <v>0</v>
      </c>
      <c r="J142" s="41"/>
      <c r="K142" s="41"/>
      <c r="L142" s="41"/>
      <c r="M142" s="41"/>
      <c r="N142" s="41"/>
      <c r="O142" s="41"/>
    </row>
    <row r="143" spans="1:18" x14ac:dyDescent="0.2">
      <c r="A143" s="20">
        <v>129</v>
      </c>
      <c r="B143" s="91" t="s">
        <v>255</v>
      </c>
      <c r="C143" s="94" t="s">
        <v>256</v>
      </c>
      <c r="D143" s="53">
        <f t="shared" si="5"/>
        <v>0</v>
      </c>
      <c r="E143" s="53">
        <v>0</v>
      </c>
      <c r="F143" s="41">
        <v>0</v>
      </c>
      <c r="G143" s="41">
        <v>0</v>
      </c>
      <c r="H143" s="41">
        <v>0</v>
      </c>
      <c r="I143" s="41">
        <v>0</v>
      </c>
      <c r="J143" s="41"/>
      <c r="K143" s="41"/>
      <c r="L143" s="41"/>
      <c r="M143" s="41"/>
      <c r="N143" s="41"/>
      <c r="O143" s="41"/>
    </row>
    <row r="144" spans="1:18" x14ac:dyDescent="0.2">
      <c r="A144" s="20">
        <v>130</v>
      </c>
      <c r="B144" s="95" t="s">
        <v>257</v>
      </c>
      <c r="C144" s="42" t="s">
        <v>258</v>
      </c>
      <c r="D144" s="53">
        <f t="shared" si="5"/>
        <v>0</v>
      </c>
      <c r="E144" s="53">
        <v>0</v>
      </c>
      <c r="F144" s="41">
        <v>0</v>
      </c>
      <c r="G144" s="41">
        <v>0</v>
      </c>
      <c r="H144" s="41">
        <v>0</v>
      </c>
      <c r="I144" s="41">
        <v>0</v>
      </c>
      <c r="J144" s="41"/>
      <c r="K144" s="41"/>
      <c r="L144" s="41"/>
      <c r="M144" s="41"/>
      <c r="N144" s="41"/>
      <c r="O144" s="41"/>
    </row>
    <row r="145" spans="1:76" x14ac:dyDescent="0.2">
      <c r="A145" s="20">
        <v>131</v>
      </c>
      <c r="B145" s="96" t="s">
        <v>259</v>
      </c>
      <c r="C145" s="156" t="s">
        <v>449</v>
      </c>
      <c r="D145" s="53">
        <f t="shared" si="5"/>
        <v>0</v>
      </c>
      <c r="E145" s="53">
        <v>0</v>
      </c>
      <c r="F145" s="41">
        <v>0</v>
      </c>
      <c r="G145" s="41">
        <v>0</v>
      </c>
      <c r="H145" s="41">
        <v>0</v>
      </c>
      <c r="I145" s="41">
        <v>0</v>
      </c>
      <c r="J145" s="41"/>
      <c r="K145" s="41"/>
      <c r="L145" s="41"/>
      <c r="M145" s="41"/>
      <c r="N145" s="41"/>
      <c r="O145" s="41"/>
    </row>
    <row r="146" spans="1:76" x14ac:dyDescent="0.2">
      <c r="A146" s="20">
        <v>132</v>
      </c>
      <c r="B146" s="20" t="s">
        <v>263</v>
      </c>
      <c r="C146" s="28" t="s">
        <v>264</v>
      </c>
      <c r="D146" s="53">
        <f t="shared" si="5"/>
        <v>0</v>
      </c>
      <c r="E146" s="53">
        <v>0</v>
      </c>
      <c r="F146" s="41">
        <v>0</v>
      </c>
      <c r="G146" s="41">
        <v>0</v>
      </c>
      <c r="H146" s="41">
        <v>0</v>
      </c>
      <c r="I146" s="41">
        <v>0</v>
      </c>
      <c r="J146" s="41"/>
      <c r="K146" s="41"/>
      <c r="L146" s="41"/>
      <c r="M146" s="41"/>
      <c r="N146" s="41"/>
      <c r="O146" s="41"/>
    </row>
    <row r="147" spans="1:76" x14ac:dyDescent="0.2">
      <c r="A147" s="20">
        <v>133</v>
      </c>
      <c r="B147" s="56" t="s">
        <v>315</v>
      </c>
      <c r="C147" s="28" t="s">
        <v>314</v>
      </c>
      <c r="D147" s="53">
        <f t="shared" si="5"/>
        <v>0</v>
      </c>
      <c r="E147" s="53">
        <v>0</v>
      </c>
      <c r="F147" s="41">
        <v>0</v>
      </c>
      <c r="G147" s="41">
        <v>0</v>
      </c>
      <c r="H147" s="41">
        <v>0</v>
      </c>
      <c r="I147" s="41">
        <v>0</v>
      </c>
      <c r="J147" s="41"/>
      <c r="K147" s="41"/>
      <c r="L147" s="41"/>
      <c r="M147" s="41"/>
      <c r="N147" s="41"/>
      <c r="O147" s="41"/>
    </row>
    <row r="148" spans="1:76" x14ac:dyDescent="0.2">
      <c r="A148" s="20">
        <v>134</v>
      </c>
      <c r="B148" s="56" t="s">
        <v>324</v>
      </c>
      <c r="C148" s="28" t="s">
        <v>321</v>
      </c>
      <c r="D148" s="53">
        <f t="shared" si="5"/>
        <v>0</v>
      </c>
      <c r="E148" s="53">
        <v>0</v>
      </c>
      <c r="F148" s="41">
        <v>0</v>
      </c>
      <c r="G148" s="41">
        <v>0</v>
      </c>
      <c r="H148" s="41">
        <v>0</v>
      </c>
      <c r="I148" s="41">
        <v>0</v>
      </c>
      <c r="J148" s="41"/>
      <c r="K148" s="41"/>
      <c r="L148" s="41"/>
      <c r="M148" s="41"/>
      <c r="N148" s="41"/>
      <c r="O148" s="41"/>
    </row>
    <row r="149" spans="1:76" s="4" customFormat="1" ht="24" x14ac:dyDescent="0.2">
      <c r="A149" s="20">
        <v>135</v>
      </c>
      <c r="B149" s="56" t="s">
        <v>439</v>
      </c>
      <c r="C149" s="15" t="s">
        <v>389</v>
      </c>
      <c r="D149" s="53">
        <f t="shared" si="5"/>
        <v>0</v>
      </c>
      <c r="E149" s="53">
        <v>0</v>
      </c>
      <c r="F149" s="41">
        <v>0</v>
      </c>
      <c r="G149" s="41">
        <v>0</v>
      </c>
      <c r="H149" s="41">
        <v>0</v>
      </c>
      <c r="I149" s="41">
        <v>0</v>
      </c>
      <c r="J149" s="41"/>
      <c r="K149" s="41"/>
      <c r="L149" s="41"/>
      <c r="M149" s="41"/>
      <c r="N149" s="41"/>
      <c r="O149" s="41"/>
      <c r="P149" s="8"/>
      <c r="Q149" s="33"/>
      <c r="R149" s="33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</row>
    <row r="150" spans="1:76" s="4" customFormat="1" ht="13.5" customHeight="1" x14ac:dyDescent="0.2">
      <c r="A150" s="20">
        <v>136</v>
      </c>
      <c r="B150" s="56" t="s">
        <v>434</v>
      </c>
      <c r="C150" s="15" t="s">
        <v>435</v>
      </c>
      <c r="D150" s="53"/>
      <c r="E150" s="53">
        <v>0</v>
      </c>
      <c r="F150" s="41">
        <v>0</v>
      </c>
      <c r="G150" s="41">
        <v>0</v>
      </c>
      <c r="H150" s="41">
        <v>0</v>
      </c>
      <c r="I150" s="41">
        <v>0</v>
      </c>
      <c r="J150" s="41"/>
      <c r="K150" s="41"/>
      <c r="L150" s="41"/>
      <c r="M150" s="41"/>
      <c r="N150" s="41"/>
      <c r="O150" s="41"/>
      <c r="P150" s="8"/>
      <c r="Q150" s="33"/>
      <c r="R150" s="33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</row>
    <row r="151" spans="1:76" s="4" customFormat="1" ht="13.5" customHeight="1" x14ac:dyDescent="0.2">
      <c r="A151" s="20">
        <v>137</v>
      </c>
      <c r="B151" s="56" t="s">
        <v>454</v>
      </c>
      <c r="C151" s="15" t="s">
        <v>455</v>
      </c>
      <c r="D151" s="53"/>
      <c r="E151" s="53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8"/>
      <c r="Q151" s="33"/>
      <c r="R151" s="33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</row>
  </sheetData>
  <mergeCells count="22">
    <mergeCell ref="A2:J2"/>
    <mergeCell ref="A4:A7"/>
    <mergeCell ref="B4:B7"/>
    <mergeCell ref="C4:C7"/>
    <mergeCell ref="E5:E7"/>
    <mergeCell ref="F5:F7"/>
    <mergeCell ref="D5:D7"/>
    <mergeCell ref="J5:J7"/>
    <mergeCell ref="I5:I7"/>
    <mergeCell ref="A8:C8"/>
    <mergeCell ref="A11:C11"/>
    <mergeCell ref="A92:A95"/>
    <mergeCell ref="B92:B95"/>
    <mergeCell ref="H5:H7"/>
    <mergeCell ref="G5:G7"/>
    <mergeCell ref="K5:O5"/>
    <mergeCell ref="D4:O4"/>
    <mergeCell ref="O6:O7"/>
    <mergeCell ref="N6:N7"/>
    <mergeCell ref="M6:M7"/>
    <mergeCell ref="L6:L7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54"/>
  <sheetViews>
    <sheetView zoomScale="90" zoomScaleNormal="90" workbookViewId="0">
      <pane xSplit="3" ySplit="13" topLeftCell="F144" activePane="bottomRight" state="frozen"/>
      <selection pane="topRight" activeCell="D1" sqref="D1"/>
      <selection pane="bottomLeft" activeCell="A15" sqref="A15"/>
      <selection pane="bottomRight" activeCell="M161" sqref="M161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10.28515625" style="26" customWidth="1"/>
    <col min="12" max="12" width="17.85546875" style="26" customWidth="1"/>
    <col min="13" max="13" width="24.85546875" style="26" customWidth="1"/>
    <col min="14" max="18" width="13.42578125" style="26" customWidth="1"/>
    <col min="19" max="21" width="13.42578125" style="23" customWidth="1"/>
    <col min="22" max="22" width="11.28515625" style="23" customWidth="1"/>
    <col min="23" max="16384" width="9.140625" style="23"/>
  </cols>
  <sheetData>
    <row r="1" spans="1:22" ht="19.5" customHeight="1" x14ac:dyDescent="0.2">
      <c r="A1" s="310" t="s">
        <v>384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</row>
    <row r="2" spans="1:22" ht="12.75" customHeight="1" x14ac:dyDescent="0.2">
      <c r="C2" s="25"/>
      <c r="U2" s="23" t="s">
        <v>281</v>
      </c>
    </row>
    <row r="3" spans="1:22" s="99" customFormat="1" ht="14.25" customHeight="1" x14ac:dyDescent="0.2">
      <c r="A3" s="311" t="s">
        <v>44</v>
      </c>
      <c r="B3" s="312" t="s">
        <v>350</v>
      </c>
      <c r="C3" s="311" t="s">
        <v>341</v>
      </c>
      <c r="D3" s="311" t="s">
        <v>396</v>
      </c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</row>
    <row r="4" spans="1:22" s="99" customFormat="1" ht="16.5" customHeight="1" x14ac:dyDescent="0.2">
      <c r="A4" s="311"/>
      <c r="B4" s="313"/>
      <c r="C4" s="311"/>
      <c r="D4" s="315" t="s">
        <v>266</v>
      </c>
      <c r="E4" s="317" t="s">
        <v>397</v>
      </c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9"/>
      <c r="Q4" s="311" t="s">
        <v>282</v>
      </c>
      <c r="R4" s="311"/>
      <c r="S4" s="311"/>
      <c r="T4" s="311"/>
      <c r="U4" s="311"/>
    </row>
    <row r="5" spans="1:22" s="99" customFormat="1" ht="19.5" customHeight="1" x14ac:dyDescent="0.2">
      <c r="A5" s="311"/>
      <c r="B5" s="313"/>
      <c r="C5" s="311"/>
      <c r="D5" s="315"/>
      <c r="E5" s="320" t="s">
        <v>398</v>
      </c>
      <c r="F5" s="321"/>
      <c r="G5" s="322"/>
      <c r="H5" s="317" t="s">
        <v>399</v>
      </c>
      <c r="I5" s="318"/>
      <c r="J5" s="318"/>
      <c r="K5" s="318"/>
      <c r="L5" s="318"/>
      <c r="M5" s="319"/>
      <c r="N5" s="320" t="s">
        <v>400</v>
      </c>
      <c r="O5" s="321"/>
      <c r="P5" s="322"/>
      <c r="Q5" s="311" t="s">
        <v>233</v>
      </c>
      <c r="R5" s="318" t="s">
        <v>278</v>
      </c>
      <c r="S5" s="318"/>
      <c r="T5" s="318"/>
      <c r="U5" s="319"/>
    </row>
    <row r="6" spans="1:22" s="99" customFormat="1" ht="24.75" customHeight="1" x14ac:dyDescent="0.2">
      <c r="A6" s="311"/>
      <c r="B6" s="313"/>
      <c r="C6" s="311"/>
      <c r="D6" s="315"/>
      <c r="E6" s="323"/>
      <c r="F6" s="324"/>
      <c r="G6" s="325"/>
      <c r="H6" s="311" t="s">
        <v>233</v>
      </c>
      <c r="I6" s="317" t="s">
        <v>278</v>
      </c>
      <c r="J6" s="318"/>
      <c r="K6" s="318"/>
      <c r="L6" s="318"/>
      <c r="M6" s="319"/>
      <c r="N6" s="323"/>
      <c r="O6" s="324"/>
      <c r="P6" s="325"/>
      <c r="Q6" s="311"/>
      <c r="R6" s="326" t="s">
        <v>401</v>
      </c>
      <c r="S6" s="327" t="s">
        <v>320</v>
      </c>
      <c r="T6" s="328"/>
      <c r="U6" s="329"/>
    </row>
    <row r="7" spans="1:22" s="99" customFormat="1" ht="27.75" customHeight="1" x14ac:dyDescent="0.2">
      <c r="A7" s="311"/>
      <c r="B7" s="313"/>
      <c r="C7" s="311"/>
      <c r="D7" s="315"/>
      <c r="E7" s="311" t="s">
        <v>233</v>
      </c>
      <c r="F7" s="311" t="s">
        <v>278</v>
      </c>
      <c r="G7" s="311"/>
      <c r="H7" s="311"/>
      <c r="I7" s="319" t="s">
        <v>402</v>
      </c>
      <c r="J7" s="311" t="s">
        <v>403</v>
      </c>
      <c r="K7" s="311" t="s">
        <v>404</v>
      </c>
      <c r="L7" s="311"/>
      <c r="M7" s="311"/>
      <c r="N7" s="311" t="s">
        <v>277</v>
      </c>
      <c r="O7" s="318" t="s">
        <v>278</v>
      </c>
      <c r="P7" s="319"/>
      <c r="Q7" s="311"/>
      <c r="R7" s="326"/>
      <c r="S7" s="330"/>
      <c r="T7" s="331"/>
      <c r="U7" s="332"/>
    </row>
    <row r="8" spans="1:22" s="99" customFormat="1" ht="13.5" customHeight="1" x14ac:dyDescent="0.2">
      <c r="A8" s="311"/>
      <c r="B8" s="313"/>
      <c r="C8" s="311"/>
      <c r="D8" s="315"/>
      <c r="E8" s="311"/>
      <c r="F8" s="341" t="s">
        <v>405</v>
      </c>
      <c r="G8" s="311" t="s">
        <v>336</v>
      </c>
      <c r="H8" s="311"/>
      <c r="I8" s="319"/>
      <c r="J8" s="311"/>
      <c r="K8" s="333" t="s">
        <v>277</v>
      </c>
      <c r="L8" s="317" t="s">
        <v>278</v>
      </c>
      <c r="M8" s="319"/>
      <c r="N8" s="311"/>
      <c r="O8" s="311" t="s">
        <v>406</v>
      </c>
      <c r="P8" s="333" t="s">
        <v>407</v>
      </c>
      <c r="Q8" s="311"/>
      <c r="R8" s="326"/>
      <c r="S8" s="334" t="s">
        <v>277</v>
      </c>
      <c r="T8" s="336" t="s">
        <v>408</v>
      </c>
      <c r="U8" s="338" t="s">
        <v>409</v>
      </c>
    </row>
    <row r="9" spans="1:22" s="99" customFormat="1" ht="99" customHeight="1" x14ac:dyDescent="0.2">
      <c r="A9" s="311"/>
      <c r="B9" s="314"/>
      <c r="C9" s="311"/>
      <c r="D9" s="316"/>
      <c r="E9" s="311"/>
      <c r="F9" s="341"/>
      <c r="G9" s="311"/>
      <c r="H9" s="311"/>
      <c r="I9" s="319"/>
      <c r="J9" s="311"/>
      <c r="K9" s="316"/>
      <c r="L9" s="100" t="s">
        <v>394</v>
      </c>
      <c r="M9" s="100" t="s">
        <v>395</v>
      </c>
      <c r="N9" s="311"/>
      <c r="O9" s="311"/>
      <c r="P9" s="316"/>
      <c r="Q9" s="311"/>
      <c r="R9" s="326"/>
      <c r="S9" s="335"/>
      <c r="T9" s="337"/>
      <c r="U9" s="339"/>
      <c r="V9" s="183"/>
    </row>
    <row r="10" spans="1:22" ht="21" customHeight="1" x14ac:dyDescent="0.2">
      <c r="A10" s="340" t="s">
        <v>233</v>
      </c>
      <c r="B10" s="340"/>
      <c r="C10" s="340"/>
      <c r="D10" s="101">
        <f>D11+D12+D13</f>
        <v>12777084989</v>
      </c>
      <c r="E10" s="101">
        <f t="shared" ref="E10:U10" si="0">E11+E12+E13</f>
        <v>2996087280</v>
      </c>
      <c r="F10" s="101">
        <f t="shared" si="0"/>
        <v>239472567</v>
      </c>
      <c r="G10" s="101">
        <f t="shared" si="0"/>
        <v>2756614713</v>
      </c>
      <c r="H10" s="101">
        <f t="shared" si="0"/>
        <v>5934635310</v>
      </c>
      <c r="I10" s="101">
        <f t="shared" si="0"/>
        <v>5559337018</v>
      </c>
      <c r="J10" s="101">
        <f t="shared" si="0"/>
        <v>301224768</v>
      </c>
      <c r="K10" s="101">
        <f t="shared" si="0"/>
        <v>74073524</v>
      </c>
      <c r="L10" s="101">
        <f t="shared" si="0"/>
        <v>28312783</v>
      </c>
      <c r="M10" s="101">
        <f t="shared" si="0"/>
        <v>45760741</v>
      </c>
      <c r="N10" s="101">
        <f t="shared" si="0"/>
        <v>1063567018</v>
      </c>
      <c r="O10" s="101">
        <f t="shared" si="0"/>
        <v>863392299</v>
      </c>
      <c r="P10" s="101">
        <f t="shared" si="0"/>
        <v>200174719</v>
      </c>
      <c r="Q10" s="101">
        <f t="shared" si="0"/>
        <v>2782795381</v>
      </c>
      <c r="R10" s="101">
        <f t="shared" si="0"/>
        <v>1047730380</v>
      </c>
      <c r="S10" s="101">
        <f t="shared" si="0"/>
        <v>1735065001</v>
      </c>
      <c r="T10" s="101">
        <f t="shared" si="0"/>
        <v>389304592</v>
      </c>
      <c r="U10" s="101">
        <f t="shared" si="0"/>
        <v>1345760409</v>
      </c>
      <c r="V10" s="182"/>
    </row>
    <row r="11" spans="1:22" ht="17.25" customHeight="1" x14ac:dyDescent="0.2">
      <c r="A11" s="342" t="s">
        <v>54</v>
      </c>
      <c r="B11" s="343"/>
      <c r="C11" s="344"/>
      <c r="D11" s="102">
        <f>E11+H11+N11+Q11</f>
        <v>111572593</v>
      </c>
      <c r="E11" s="102">
        <f>F11+G11</f>
        <v>0</v>
      </c>
      <c r="F11" s="102">
        <v>0</v>
      </c>
      <c r="G11" s="102">
        <v>0</v>
      </c>
      <c r="H11" s="102">
        <f>I11+J11+K11</f>
        <v>0</v>
      </c>
      <c r="I11" s="102">
        <v>0</v>
      </c>
      <c r="J11" s="102">
        <v>0</v>
      </c>
      <c r="K11" s="102">
        <f>L11+M11</f>
        <v>0</v>
      </c>
      <c r="L11" s="102">
        <v>0</v>
      </c>
      <c r="M11" s="102">
        <v>0</v>
      </c>
      <c r="N11" s="102">
        <f>O11+P11</f>
        <v>0</v>
      </c>
      <c r="O11" s="102">
        <v>0</v>
      </c>
      <c r="P11" s="102">
        <v>0</v>
      </c>
      <c r="Q11" s="102">
        <f>R11+S11</f>
        <v>111572593</v>
      </c>
      <c r="R11" s="102">
        <v>111572593</v>
      </c>
      <c r="S11" s="97">
        <f>T11+U11</f>
        <v>0</v>
      </c>
      <c r="T11" s="103"/>
      <c r="U11" s="104"/>
    </row>
    <row r="12" spans="1:22" ht="11.25" customHeight="1" x14ac:dyDescent="0.2">
      <c r="A12" s="342" t="s">
        <v>466</v>
      </c>
      <c r="B12" s="343"/>
      <c r="C12" s="344"/>
      <c r="D12" s="102">
        <f t="shared" ref="D12" si="1">E12+H12+N12+Q12</f>
        <v>0</v>
      </c>
      <c r="E12" s="102">
        <f t="shared" ref="E12" si="2">F12+G12</f>
        <v>0</v>
      </c>
      <c r="F12" s="102">
        <v>0</v>
      </c>
      <c r="G12" s="102">
        <v>0</v>
      </c>
      <c r="H12" s="102">
        <f>I12+J12+K12</f>
        <v>0</v>
      </c>
      <c r="I12" s="102">
        <v>0</v>
      </c>
      <c r="J12" s="102">
        <v>0</v>
      </c>
      <c r="K12" s="102">
        <f t="shared" ref="K12" si="3">L12+M12</f>
        <v>0</v>
      </c>
      <c r="L12" s="102">
        <v>0</v>
      </c>
      <c r="M12" s="102">
        <v>0</v>
      </c>
      <c r="N12" s="102">
        <f t="shared" ref="N12" si="4">O12+P12</f>
        <v>0</v>
      </c>
      <c r="O12" s="102">
        <v>0</v>
      </c>
      <c r="P12" s="102">
        <v>0</v>
      </c>
      <c r="Q12" s="102">
        <f t="shared" ref="Q12" si="5">R12+S12</f>
        <v>0</v>
      </c>
      <c r="R12" s="102">
        <v>0</v>
      </c>
      <c r="S12" s="97">
        <f t="shared" ref="S12:S76" si="6">T12+U12</f>
        <v>0</v>
      </c>
      <c r="T12" s="103"/>
      <c r="U12" s="104"/>
    </row>
    <row r="13" spans="1:22" ht="15.75" customHeight="1" x14ac:dyDescent="0.2">
      <c r="A13" s="345" t="s">
        <v>227</v>
      </c>
      <c r="B13" s="346"/>
      <c r="C13" s="347"/>
      <c r="D13" s="101">
        <f t="shared" ref="D13:J13" si="7">SUM(D14:D150)-D94</f>
        <v>12665512396</v>
      </c>
      <c r="E13" s="101">
        <f t="shared" si="7"/>
        <v>2996087280</v>
      </c>
      <c r="F13" s="101">
        <f t="shared" si="7"/>
        <v>239472567</v>
      </c>
      <c r="G13" s="101">
        <f t="shared" si="7"/>
        <v>2756614713</v>
      </c>
      <c r="H13" s="101">
        <f t="shared" si="7"/>
        <v>5934635310</v>
      </c>
      <c r="I13" s="101">
        <f t="shared" si="7"/>
        <v>5559337018</v>
      </c>
      <c r="J13" s="101">
        <f t="shared" si="7"/>
        <v>301224768</v>
      </c>
      <c r="K13" s="101">
        <f>L13+M13</f>
        <v>74073524</v>
      </c>
      <c r="L13" s="101">
        <f t="shared" ref="L13:U13" si="8">SUM(L14:L150)-L94</f>
        <v>28312783</v>
      </c>
      <c r="M13" s="101">
        <f t="shared" si="8"/>
        <v>45760741</v>
      </c>
      <c r="N13" s="101">
        <f t="shared" si="8"/>
        <v>1063567018</v>
      </c>
      <c r="O13" s="101">
        <f t="shared" si="8"/>
        <v>863392299</v>
      </c>
      <c r="P13" s="101">
        <f t="shared" si="8"/>
        <v>200174719</v>
      </c>
      <c r="Q13" s="101">
        <f t="shared" si="8"/>
        <v>2671222788</v>
      </c>
      <c r="R13" s="184">
        <f t="shared" si="8"/>
        <v>936157787</v>
      </c>
      <c r="S13" s="101">
        <f t="shared" si="8"/>
        <v>1735065001</v>
      </c>
      <c r="T13" s="101">
        <f t="shared" si="8"/>
        <v>389304592</v>
      </c>
      <c r="U13" s="101">
        <f t="shared" si="8"/>
        <v>1345760409</v>
      </c>
    </row>
    <row r="14" spans="1:22" ht="12" customHeight="1" x14ac:dyDescent="0.2">
      <c r="A14" s="103">
        <v>1</v>
      </c>
      <c r="B14" s="105" t="s">
        <v>57</v>
      </c>
      <c r="C14" s="106" t="s">
        <v>42</v>
      </c>
      <c r="D14" s="102">
        <f>E14+H14+N14+Q14</f>
        <v>53920265</v>
      </c>
      <c r="E14" s="102">
        <f>F14+G14</f>
        <v>13949688</v>
      </c>
      <c r="F14" s="102">
        <v>1033063</v>
      </c>
      <c r="G14" s="102">
        <v>12916625</v>
      </c>
      <c r="H14" s="102">
        <f>I14+J14+K14</f>
        <v>26824530</v>
      </c>
      <c r="I14" s="102">
        <v>25081189</v>
      </c>
      <c r="J14" s="102">
        <v>1340225</v>
      </c>
      <c r="K14" s="102">
        <f>L14+M14</f>
        <v>403116</v>
      </c>
      <c r="L14" s="102">
        <v>0</v>
      </c>
      <c r="M14" s="102">
        <v>403116</v>
      </c>
      <c r="N14" s="102">
        <f>O14+P14</f>
        <v>3885609</v>
      </c>
      <c r="O14" s="102">
        <v>3011863</v>
      </c>
      <c r="P14" s="102">
        <v>873746</v>
      </c>
      <c r="Q14" s="102">
        <f>R14+S14</f>
        <v>9260438</v>
      </c>
      <c r="R14" s="102">
        <v>1142140</v>
      </c>
      <c r="S14" s="97">
        <f t="shared" si="6"/>
        <v>8118298</v>
      </c>
      <c r="T14" s="97">
        <v>1849660</v>
      </c>
      <c r="U14" s="97">
        <v>6268638</v>
      </c>
      <c r="V14" s="80"/>
    </row>
    <row r="15" spans="1:22" ht="12" customHeight="1" x14ac:dyDescent="0.2">
      <c r="A15" s="103">
        <v>2</v>
      </c>
      <c r="B15" s="107" t="s">
        <v>58</v>
      </c>
      <c r="C15" s="106" t="s">
        <v>213</v>
      </c>
      <c r="D15" s="102">
        <f t="shared" ref="D15:D77" si="9">E15+H15+N15+Q15</f>
        <v>53041688</v>
      </c>
      <c r="E15" s="102">
        <f t="shared" ref="E15:E80" si="10">F15+G15</f>
        <v>11796880</v>
      </c>
      <c r="F15" s="102">
        <v>1107044</v>
      </c>
      <c r="G15" s="102">
        <v>10689836</v>
      </c>
      <c r="H15" s="102">
        <f t="shared" ref="H15:H80" si="11">I15+J15+K15</f>
        <v>28182705</v>
      </c>
      <c r="I15" s="102">
        <v>25908324</v>
      </c>
      <c r="J15" s="102">
        <v>1395685</v>
      </c>
      <c r="K15" s="102">
        <f t="shared" ref="K15:K80" si="12">L15+M15</f>
        <v>878696</v>
      </c>
      <c r="L15" s="102">
        <v>80665</v>
      </c>
      <c r="M15" s="102">
        <v>798031</v>
      </c>
      <c r="N15" s="102">
        <f t="shared" ref="N15:N80" si="13">O15+P15</f>
        <v>3625988</v>
      </c>
      <c r="O15" s="102">
        <v>2815158</v>
      </c>
      <c r="P15" s="102">
        <v>810830</v>
      </c>
      <c r="Q15" s="102">
        <f t="shared" ref="Q15:Q80" si="14">R15+S15</f>
        <v>9436115</v>
      </c>
      <c r="R15" s="97">
        <v>1091201</v>
      </c>
      <c r="S15" s="97">
        <f t="shared" si="6"/>
        <v>8344914</v>
      </c>
      <c r="T15" s="179">
        <v>1899195</v>
      </c>
      <c r="U15" s="97">
        <v>6445719</v>
      </c>
      <c r="V15" s="80"/>
    </row>
    <row r="16" spans="1:22" ht="12" customHeight="1" x14ac:dyDescent="0.2">
      <c r="A16" s="103">
        <v>3</v>
      </c>
      <c r="B16" s="108" t="s">
        <v>59</v>
      </c>
      <c r="C16" s="109" t="s">
        <v>5</v>
      </c>
      <c r="D16" s="102">
        <f t="shared" si="9"/>
        <v>177831036</v>
      </c>
      <c r="E16" s="102">
        <f t="shared" si="10"/>
        <v>48035274</v>
      </c>
      <c r="F16" s="102">
        <v>3322559</v>
      </c>
      <c r="G16" s="102">
        <v>44712715</v>
      </c>
      <c r="H16" s="102">
        <f t="shared" si="11"/>
        <v>84798320</v>
      </c>
      <c r="I16" s="102">
        <v>76911992</v>
      </c>
      <c r="J16" s="102">
        <v>4137269</v>
      </c>
      <c r="K16" s="102">
        <f t="shared" si="12"/>
        <v>3749059</v>
      </c>
      <c r="L16" s="102">
        <v>2681323</v>
      </c>
      <c r="M16" s="102">
        <v>1067736</v>
      </c>
      <c r="N16" s="102">
        <f t="shared" si="13"/>
        <v>14954165</v>
      </c>
      <c r="O16" s="102">
        <v>12288886</v>
      </c>
      <c r="P16" s="102">
        <v>2665279</v>
      </c>
      <c r="Q16" s="102">
        <f t="shared" si="14"/>
        <v>30043277</v>
      </c>
      <c r="R16" s="97">
        <v>5052173</v>
      </c>
      <c r="S16" s="97">
        <f t="shared" si="6"/>
        <v>24991104</v>
      </c>
      <c r="T16" s="179">
        <v>5857016</v>
      </c>
      <c r="U16" s="97">
        <v>19134088</v>
      </c>
      <c r="V16" s="80"/>
    </row>
    <row r="17" spans="1:22" ht="12" customHeight="1" x14ac:dyDescent="0.2">
      <c r="A17" s="103">
        <v>4</v>
      </c>
      <c r="B17" s="105" t="s">
        <v>60</v>
      </c>
      <c r="C17" s="106" t="s">
        <v>214</v>
      </c>
      <c r="D17" s="102">
        <f t="shared" si="9"/>
        <v>54777189</v>
      </c>
      <c r="E17" s="102">
        <f t="shared" si="10"/>
        <v>11250802</v>
      </c>
      <c r="F17" s="102">
        <v>1191957</v>
      </c>
      <c r="G17" s="102">
        <v>10058845</v>
      </c>
      <c r="H17" s="102">
        <f t="shared" si="11"/>
        <v>29942614</v>
      </c>
      <c r="I17" s="102">
        <v>27968462</v>
      </c>
      <c r="J17" s="102">
        <v>1506715</v>
      </c>
      <c r="K17" s="102">
        <f t="shared" si="12"/>
        <v>467437</v>
      </c>
      <c r="L17" s="102">
        <v>146917</v>
      </c>
      <c r="M17" s="102">
        <v>320520</v>
      </c>
      <c r="N17" s="102">
        <f t="shared" si="13"/>
        <v>3592869</v>
      </c>
      <c r="O17" s="102">
        <v>2801700</v>
      </c>
      <c r="P17" s="102">
        <v>791169</v>
      </c>
      <c r="Q17" s="102">
        <f t="shared" si="14"/>
        <v>9990904</v>
      </c>
      <c r="R17" s="97">
        <v>1005428</v>
      </c>
      <c r="S17" s="97">
        <f t="shared" si="6"/>
        <v>8985476</v>
      </c>
      <c r="T17" s="179">
        <v>2009447</v>
      </c>
      <c r="U17" s="97">
        <v>6976029</v>
      </c>
      <c r="V17" s="80"/>
    </row>
    <row r="18" spans="1:22" ht="12" customHeight="1" x14ac:dyDescent="0.2">
      <c r="A18" s="103">
        <v>5</v>
      </c>
      <c r="B18" s="105" t="s">
        <v>61</v>
      </c>
      <c r="C18" s="106" t="s">
        <v>8</v>
      </c>
      <c r="D18" s="102">
        <f t="shared" si="9"/>
        <v>66934957</v>
      </c>
      <c r="E18" s="102">
        <f t="shared" si="10"/>
        <v>18062253</v>
      </c>
      <c r="F18" s="102">
        <v>1248806</v>
      </c>
      <c r="G18" s="102">
        <v>16813447</v>
      </c>
      <c r="H18" s="102">
        <f t="shared" si="11"/>
        <v>32500038</v>
      </c>
      <c r="I18" s="102">
        <v>30324525</v>
      </c>
      <c r="J18" s="102">
        <v>1622381</v>
      </c>
      <c r="K18" s="102">
        <f t="shared" si="12"/>
        <v>553132</v>
      </c>
      <c r="L18" s="102">
        <v>63381</v>
      </c>
      <c r="M18" s="102">
        <v>489751</v>
      </c>
      <c r="N18" s="102">
        <f t="shared" si="13"/>
        <v>5208527</v>
      </c>
      <c r="O18" s="102">
        <v>4190074</v>
      </c>
      <c r="P18" s="102">
        <v>1018453</v>
      </c>
      <c r="Q18" s="102">
        <f t="shared" si="14"/>
        <v>11164139</v>
      </c>
      <c r="R18" s="97">
        <v>1427921</v>
      </c>
      <c r="S18" s="97">
        <f t="shared" si="6"/>
        <v>9736218</v>
      </c>
      <c r="T18" s="179">
        <v>2217290</v>
      </c>
      <c r="U18" s="97">
        <v>7518928</v>
      </c>
      <c r="V18" s="80"/>
    </row>
    <row r="19" spans="1:22" ht="12" customHeight="1" x14ac:dyDescent="0.2">
      <c r="A19" s="103">
        <v>6</v>
      </c>
      <c r="B19" s="108" t="s">
        <v>62</v>
      </c>
      <c r="C19" s="109" t="s">
        <v>63</v>
      </c>
      <c r="D19" s="102">
        <f t="shared" si="9"/>
        <v>451616936</v>
      </c>
      <c r="E19" s="102">
        <f t="shared" si="10"/>
        <v>103638988</v>
      </c>
      <c r="F19" s="102">
        <v>9223327</v>
      </c>
      <c r="G19" s="102">
        <v>94415661</v>
      </c>
      <c r="H19" s="102">
        <f t="shared" si="11"/>
        <v>226486926</v>
      </c>
      <c r="I19" s="102">
        <v>213685411</v>
      </c>
      <c r="J19" s="102">
        <v>11454068</v>
      </c>
      <c r="K19" s="102">
        <f t="shared" si="12"/>
        <v>1347447</v>
      </c>
      <c r="L19" s="102">
        <v>493054</v>
      </c>
      <c r="M19" s="102">
        <v>854393</v>
      </c>
      <c r="N19" s="102">
        <f t="shared" si="13"/>
        <v>41747877</v>
      </c>
      <c r="O19" s="102">
        <v>34086281</v>
      </c>
      <c r="P19" s="102">
        <v>7661596</v>
      </c>
      <c r="Q19" s="102">
        <f t="shared" si="14"/>
        <v>79743145</v>
      </c>
      <c r="R19" s="97">
        <v>14001684</v>
      </c>
      <c r="S19" s="97">
        <f t="shared" si="6"/>
        <v>65741461</v>
      </c>
      <c r="T19" s="179">
        <v>14613905</v>
      </c>
      <c r="U19" s="97">
        <v>51127556</v>
      </c>
      <c r="V19" s="80"/>
    </row>
    <row r="20" spans="1:22" ht="12" customHeight="1" x14ac:dyDescent="0.2">
      <c r="A20" s="103">
        <v>7</v>
      </c>
      <c r="B20" s="110" t="s">
        <v>64</v>
      </c>
      <c r="C20" s="111" t="s">
        <v>215</v>
      </c>
      <c r="D20" s="102">
        <f t="shared" si="9"/>
        <v>166095857</v>
      </c>
      <c r="E20" s="102">
        <f t="shared" si="10"/>
        <v>37474197</v>
      </c>
      <c r="F20" s="102">
        <v>3362448</v>
      </c>
      <c r="G20" s="102">
        <v>34111749</v>
      </c>
      <c r="H20" s="102">
        <f t="shared" si="11"/>
        <v>83665432</v>
      </c>
      <c r="I20" s="102">
        <v>78786044</v>
      </c>
      <c r="J20" s="102">
        <v>4250776</v>
      </c>
      <c r="K20" s="102">
        <f t="shared" si="12"/>
        <v>628612</v>
      </c>
      <c r="L20" s="102">
        <v>89843</v>
      </c>
      <c r="M20" s="102">
        <v>538769</v>
      </c>
      <c r="N20" s="102">
        <f t="shared" si="13"/>
        <v>12121903</v>
      </c>
      <c r="O20" s="102">
        <v>9580097</v>
      </c>
      <c r="P20" s="102">
        <v>2541806</v>
      </c>
      <c r="Q20" s="102">
        <f t="shared" si="14"/>
        <v>32834325</v>
      </c>
      <c r="R20" s="97">
        <v>7475133</v>
      </c>
      <c r="S20" s="97">
        <f t="shared" si="6"/>
        <v>25359192</v>
      </c>
      <c r="T20" s="179">
        <v>5801422</v>
      </c>
      <c r="U20" s="97">
        <v>19557770</v>
      </c>
      <c r="V20" s="80"/>
    </row>
    <row r="21" spans="1:22" ht="12" customHeight="1" x14ac:dyDescent="0.2">
      <c r="A21" s="103">
        <v>8</v>
      </c>
      <c r="B21" s="108" t="s">
        <v>65</v>
      </c>
      <c r="C21" s="109" t="s">
        <v>17</v>
      </c>
      <c r="D21" s="102">
        <f t="shared" si="9"/>
        <v>68691394</v>
      </c>
      <c r="E21" s="102">
        <f t="shared" si="10"/>
        <v>16682219</v>
      </c>
      <c r="F21" s="102">
        <v>1306098</v>
      </c>
      <c r="G21" s="102">
        <v>15376121</v>
      </c>
      <c r="H21" s="102">
        <f t="shared" si="11"/>
        <v>34365226</v>
      </c>
      <c r="I21" s="102">
        <v>31795108</v>
      </c>
      <c r="J21" s="102">
        <v>1710392</v>
      </c>
      <c r="K21" s="102">
        <f t="shared" si="12"/>
        <v>859726</v>
      </c>
      <c r="L21" s="102">
        <v>308777</v>
      </c>
      <c r="M21" s="102">
        <v>550949</v>
      </c>
      <c r="N21" s="102">
        <f t="shared" si="13"/>
        <v>5275380</v>
      </c>
      <c r="O21" s="102">
        <v>4134241</v>
      </c>
      <c r="P21" s="102">
        <v>1141139</v>
      </c>
      <c r="Q21" s="102">
        <f t="shared" si="14"/>
        <v>12368569</v>
      </c>
      <c r="R21" s="97">
        <v>2101838</v>
      </c>
      <c r="S21" s="97">
        <f t="shared" si="6"/>
        <v>10266731</v>
      </c>
      <c r="T21" s="179">
        <v>2336463</v>
      </c>
      <c r="U21" s="97">
        <v>7930268</v>
      </c>
      <c r="V21" s="80"/>
    </row>
    <row r="22" spans="1:22" ht="12" customHeight="1" x14ac:dyDescent="0.2">
      <c r="A22" s="103">
        <v>9</v>
      </c>
      <c r="B22" s="108" t="s">
        <v>66</v>
      </c>
      <c r="C22" s="109" t="s">
        <v>6</v>
      </c>
      <c r="D22" s="102">
        <f t="shared" si="9"/>
        <v>59924075</v>
      </c>
      <c r="E22" s="102">
        <f t="shared" si="10"/>
        <v>15222382</v>
      </c>
      <c r="F22" s="102">
        <v>1225823</v>
      </c>
      <c r="G22" s="102">
        <v>13996559</v>
      </c>
      <c r="H22" s="102">
        <f t="shared" si="11"/>
        <v>30493273</v>
      </c>
      <c r="I22" s="102">
        <v>28634454</v>
      </c>
      <c r="J22" s="102">
        <v>1540283</v>
      </c>
      <c r="K22" s="102">
        <f t="shared" si="12"/>
        <v>318536</v>
      </c>
      <c r="L22" s="102">
        <v>0</v>
      </c>
      <c r="M22" s="102">
        <v>318536</v>
      </c>
      <c r="N22" s="102">
        <f t="shared" si="13"/>
        <v>4140259</v>
      </c>
      <c r="O22" s="102">
        <v>3193373</v>
      </c>
      <c r="P22" s="102">
        <v>946886</v>
      </c>
      <c r="Q22" s="102">
        <f t="shared" si="14"/>
        <v>10068161</v>
      </c>
      <c r="R22" s="97">
        <v>884995</v>
      </c>
      <c r="S22" s="97">
        <f t="shared" si="6"/>
        <v>9183166</v>
      </c>
      <c r="T22" s="179">
        <v>2090410</v>
      </c>
      <c r="U22" s="97">
        <v>7092756</v>
      </c>
      <c r="V22" s="80"/>
    </row>
    <row r="23" spans="1:22" ht="12" customHeight="1" x14ac:dyDescent="0.2">
      <c r="A23" s="103">
        <v>10</v>
      </c>
      <c r="B23" s="108" t="s">
        <v>67</v>
      </c>
      <c r="C23" s="109" t="s">
        <v>18</v>
      </c>
      <c r="D23" s="102">
        <f t="shared" si="9"/>
        <v>76607423</v>
      </c>
      <c r="E23" s="102">
        <f t="shared" si="10"/>
        <v>16433645</v>
      </c>
      <c r="F23" s="102">
        <v>1649803</v>
      </c>
      <c r="G23" s="102">
        <v>14783842</v>
      </c>
      <c r="H23" s="102">
        <f t="shared" si="11"/>
        <v>41432555</v>
      </c>
      <c r="I23" s="102">
        <v>39168693</v>
      </c>
      <c r="J23" s="102">
        <v>2103578</v>
      </c>
      <c r="K23" s="102">
        <f t="shared" si="12"/>
        <v>160284</v>
      </c>
      <c r="L23" s="102">
        <v>0</v>
      </c>
      <c r="M23" s="102">
        <v>160284</v>
      </c>
      <c r="N23" s="102">
        <f t="shared" si="13"/>
        <v>6218596</v>
      </c>
      <c r="O23" s="102">
        <v>4844668</v>
      </c>
      <c r="P23" s="102">
        <v>1373928</v>
      </c>
      <c r="Q23" s="102">
        <f t="shared" si="14"/>
        <v>12522627</v>
      </c>
      <c r="R23" s="97">
        <v>786963</v>
      </c>
      <c r="S23" s="97">
        <f t="shared" si="6"/>
        <v>11735664</v>
      </c>
      <c r="T23" s="179">
        <v>2686422</v>
      </c>
      <c r="U23" s="97">
        <v>9049242</v>
      </c>
      <c r="V23" s="80"/>
    </row>
    <row r="24" spans="1:22" ht="12" customHeight="1" x14ac:dyDescent="0.2">
      <c r="A24" s="103">
        <v>11</v>
      </c>
      <c r="B24" s="108" t="s">
        <v>68</v>
      </c>
      <c r="C24" s="109" t="s">
        <v>7</v>
      </c>
      <c r="D24" s="102">
        <f t="shared" si="9"/>
        <v>61139680</v>
      </c>
      <c r="E24" s="102">
        <f t="shared" si="10"/>
        <v>15926880</v>
      </c>
      <c r="F24" s="102">
        <v>1198682</v>
      </c>
      <c r="G24" s="102">
        <v>14728198</v>
      </c>
      <c r="H24" s="102">
        <f t="shared" si="11"/>
        <v>30410495</v>
      </c>
      <c r="I24" s="102">
        <v>28484859</v>
      </c>
      <c r="J24" s="102">
        <v>1536181</v>
      </c>
      <c r="K24" s="102">
        <f t="shared" si="12"/>
        <v>389455</v>
      </c>
      <c r="L24" s="102">
        <v>0</v>
      </c>
      <c r="M24" s="102">
        <v>389455</v>
      </c>
      <c r="N24" s="102">
        <f t="shared" si="13"/>
        <v>4438828</v>
      </c>
      <c r="O24" s="102">
        <v>3390490</v>
      </c>
      <c r="P24" s="102">
        <v>1048338</v>
      </c>
      <c r="Q24" s="102">
        <f t="shared" si="14"/>
        <v>10363477</v>
      </c>
      <c r="R24" s="97">
        <v>1174316</v>
      </c>
      <c r="S24" s="97">
        <f t="shared" si="6"/>
        <v>9189161</v>
      </c>
      <c r="T24" s="179">
        <v>2067643</v>
      </c>
      <c r="U24" s="97">
        <v>7121518</v>
      </c>
      <c r="V24" s="80"/>
    </row>
    <row r="25" spans="1:22" ht="12" customHeight="1" x14ac:dyDescent="0.2">
      <c r="A25" s="103">
        <v>12</v>
      </c>
      <c r="B25" s="108" t="s">
        <v>69</v>
      </c>
      <c r="C25" s="109" t="s">
        <v>19</v>
      </c>
      <c r="D25" s="102">
        <f t="shared" si="9"/>
        <v>121346050</v>
      </c>
      <c r="E25" s="102">
        <f t="shared" si="10"/>
        <v>27821728</v>
      </c>
      <c r="F25" s="102">
        <v>2504985</v>
      </c>
      <c r="G25" s="102">
        <v>25316743</v>
      </c>
      <c r="H25" s="102">
        <f t="shared" si="11"/>
        <v>63321566</v>
      </c>
      <c r="I25" s="102">
        <v>58721811</v>
      </c>
      <c r="J25" s="102">
        <v>3161834</v>
      </c>
      <c r="K25" s="102">
        <f t="shared" si="12"/>
        <v>1437921</v>
      </c>
      <c r="L25" s="102">
        <v>814265</v>
      </c>
      <c r="M25" s="102">
        <v>623656</v>
      </c>
      <c r="N25" s="102">
        <f t="shared" si="13"/>
        <v>9470155</v>
      </c>
      <c r="O25" s="102">
        <v>7512681</v>
      </c>
      <c r="P25" s="102">
        <v>1957474</v>
      </c>
      <c r="Q25" s="102">
        <f t="shared" si="14"/>
        <v>20732601</v>
      </c>
      <c r="R25" s="97">
        <v>2238823</v>
      </c>
      <c r="S25" s="97">
        <f t="shared" si="6"/>
        <v>18493778</v>
      </c>
      <c r="T25" s="179">
        <v>4217618</v>
      </c>
      <c r="U25" s="97">
        <v>14276160</v>
      </c>
      <c r="V25" s="80"/>
    </row>
    <row r="26" spans="1:22" ht="12" customHeight="1" x14ac:dyDescent="0.2">
      <c r="A26" s="103">
        <v>13</v>
      </c>
      <c r="B26" s="108" t="s">
        <v>234</v>
      </c>
      <c r="C26" s="106" t="s">
        <v>235</v>
      </c>
      <c r="D26" s="102">
        <f t="shared" si="9"/>
        <v>0</v>
      </c>
      <c r="E26" s="102">
        <f t="shared" si="10"/>
        <v>0</v>
      </c>
      <c r="F26" s="102">
        <v>0</v>
      </c>
      <c r="G26" s="102">
        <v>0</v>
      </c>
      <c r="H26" s="102">
        <f t="shared" si="11"/>
        <v>0</v>
      </c>
      <c r="I26" s="102">
        <v>0</v>
      </c>
      <c r="J26" s="102">
        <v>0</v>
      </c>
      <c r="K26" s="102">
        <f t="shared" si="12"/>
        <v>0</v>
      </c>
      <c r="L26" s="102">
        <v>0</v>
      </c>
      <c r="M26" s="102">
        <v>0</v>
      </c>
      <c r="N26" s="102">
        <f t="shared" si="13"/>
        <v>0</v>
      </c>
      <c r="O26" s="102">
        <v>0</v>
      </c>
      <c r="P26" s="102">
        <v>0</v>
      </c>
      <c r="Q26" s="102">
        <f t="shared" si="14"/>
        <v>0</v>
      </c>
      <c r="R26" s="97">
        <v>0</v>
      </c>
      <c r="S26" s="97">
        <f t="shared" si="6"/>
        <v>0</v>
      </c>
      <c r="T26" s="179">
        <v>0</v>
      </c>
      <c r="U26" s="97">
        <v>0</v>
      </c>
      <c r="V26" s="80"/>
    </row>
    <row r="27" spans="1:22" ht="12" customHeight="1" x14ac:dyDescent="0.2">
      <c r="A27" s="103">
        <v>14</v>
      </c>
      <c r="B27" s="108" t="s">
        <v>70</v>
      </c>
      <c r="C27" s="109" t="s">
        <v>22</v>
      </c>
      <c r="D27" s="102">
        <f t="shared" si="9"/>
        <v>83843861</v>
      </c>
      <c r="E27" s="102">
        <f t="shared" si="10"/>
        <v>24653179</v>
      </c>
      <c r="F27" s="102">
        <v>1513070</v>
      </c>
      <c r="G27" s="102">
        <v>23140109</v>
      </c>
      <c r="H27" s="102">
        <f t="shared" si="11"/>
        <v>39739967</v>
      </c>
      <c r="I27" s="102">
        <v>36862133</v>
      </c>
      <c r="J27" s="102">
        <v>1976771</v>
      </c>
      <c r="K27" s="102">
        <f t="shared" si="12"/>
        <v>901063</v>
      </c>
      <c r="L27" s="102">
        <v>76158</v>
      </c>
      <c r="M27" s="102">
        <v>824905</v>
      </c>
      <c r="N27" s="102">
        <f t="shared" si="13"/>
        <v>6532669</v>
      </c>
      <c r="O27" s="102">
        <v>5103689</v>
      </c>
      <c r="P27" s="102">
        <v>1428980</v>
      </c>
      <c r="Q27" s="102">
        <f t="shared" si="14"/>
        <v>12918046</v>
      </c>
      <c r="R27" s="97">
        <v>794863</v>
      </c>
      <c r="S27" s="97">
        <f t="shared" si="6"/>
        <v>12123183</v>
      </c>
      <c r="T27" s="179">
        <v>2784493</v>
      </c>
      <c r="U27" s="97">
        <v>9338690</v>
      </c>
      <c r="V27" s="80"/>
    </row>
    <row r="28" spans="1:22" ht="12" customHeight="1" x14ac:dyDescent="0.2">
      <c r="A28" s="103">
        <v>15</v>
      </c>
      <c r="B28" s="108" t="s">
        <v>71</v>
      </c>
      <c r="C28" s="109" t="s">
        <v>10</v>
      </c>
      <c r="D28" s="102">
        <f t="shared" si="9"/>
        <v>125147812</v>
      </c>
      <c r="E28" s="102">
        <f t="shared" si="10"/>
        <v>39418944</v>
      </c>
      <c r="F28" s="102">
        <v>2245342</v>
      </c>
      <c r="G28" s="102">
        <v>37173602</v>
      </c>
      <c r="H28" s="102">
        <f t="shared" si="11"/>
        <v>56931954</v>
      </c>
      <c r="I28" s="102">
        <v>52783883</v>
      </c>
      <c r="J28" s="102">
        <v>2828373</v>
      </c>
      <c r="K28" s="102">
        <f t="shared" si="12"/>
        <v>1319698</v>
      </c>
      <c r="L28" s="102">
        <v>69315</v>
      </c>
      <c r="M28" s="102">
        <v>1250383</v>
      </c>
      <c r="N28" s="102">
        <f t="shared" si="13"/>
        <v>9293460</v>
      </c>
      <c r="O28" s="102">
        <v>7175550</v>
      </c>
      <c r="P28" s="102">
        <v>2117910</v>
      </c>
      <c r="Q28" s="102">
        <f t="shared" si="14"/>
        <v>19503454</v>
      </c>
      <c r="R28" s="97">
        <v>1440963</v>
      </c>
      <c r="S28" s="97">
        <f t="shared" si="6"/>
        <v>18062491</v>
      </c>
      <c r="T28" s="179">
        <v>3953565</v>
      </c>
      <c r="U28" s="97">
        <v>14108926</v>
      </c>
      <c r="V28" s="80"/>
    </row>
    <row r="29" spans="1:22" ht="12" customHeight="1" x14ac:dyDescent="0.2">
      <c r="A29" s="103">
        <v>16</v>
      </c>
      <c r="B29" s="108" t="s">
        <v>72</v>
      </c>
      <c r="C29" s="109" t="s">
        <v>348</v>
      </c>
      <c r="D29" s="102">
        <f t="shared" si="9"/>
        <v>159449085</v>
      </c>
      <c r="E29" s="102">
        <f t="shared" si="10"/>
        <v>49181672</v>
      </c>
      <c r="F29" s="102">
        <v>2869961</v>
      </c>
      <c r="G29" s="102">
        <v>46311711</v>
      </c>
      <c r="H29" s="102">
        <f t="shared" si="11"/>
        <v>73228200</v>
      </c>
      <c r="I29" s="102">
        <v>69005463</v>
      </c>
      <c r="J29" s="102">
        <v>3724778</v>
      </c>
      <c r="K29" s="102">
        <f t="shared" si="12"/>
        <v>497959</v>
      </c>
      <c r="L29" s="102">
        <v>49713</v>
      </c>
      <c r="M29" s="102">
        <v>448246</v>
      </c>
      <c r="N29" s="102">
        <f t="shared" si="13"/>
        <v>11976771</v>
      </c>
      <c r="O29" s="102">
        <v>9315424</v>
      </c>
      <c r="P29" s="102">
        <v>2661347</v>
      </c>
      <c r="Q29" s="102">
        <f t="shared" si="14"/>
        <v>25062442</v>
      </c>
      <c r="R29" s="97">
        <v>2416461</v>
      </c>
      <c r="S29" s="97">
        <f t="shared" si="6"/>
        <v>22645981</v>
      </c>
      <c r="T29" s="179">
        <v>5124462</v>
      </c>
      <c r="U29" s="97">
        <v>17521519</v>
      </c>
      <c r="V29" s="80"/>
    </row>
    <row r="30" spans="1:22" ht="12" customHeight="1" x14ac:dyDescent="0.2">
      <c r="A30" s="103">
        <v>17</v>
      </c>
      <c r="B30" s="108" t="s">
        <v>73</v>
      </c>
      <c r="C30" s="109" t="s">
        <v>9</v>
      </c>
      <c r="D30" s="102">
        <f t="shared" si="9"/>
        <v>302210420</v>
      </c>
      <c r="E30" s="102">
        <f t="shared" si="10"/>
        <v>81324297</v>
      </c>
      <c r="F30" s="102">
        <v>5869342</v>
      </c>
      <c r="G30" s="102">
        <v>75454955</v>
      </c>
      <c r="H30" s="102">
        <f t="shared" si="11"/>
        <v>146115389</v>
      </c>
      <c r="I30" s="102">
        <v>134255080</v>
      </c>
      <c r="J30" s="102">
        <v>7200689</v>
      </c>
      <c r="K30" s="102">
        <f t="shared" si="12"/>
        <v>4659620</v>
      </c>
      <c r="L30" s="102">
        <v>3059365</v>
      </c>
      <c r="M30" s="102">
        <v>1600255</v>
      </c>
      <c r="N30" s="102">
        <f t="shared" si="13"/>
        <v>24251566</v>
      </c>
      <c r="O30" s="102">
        <v>19618589</v>
      </c>
      <c r="P30" s="102">
        <v>4632977</v>
      </c>
      <c r="Q30" s="102">
        <f t="shared" si="14"/>
        <v>50519168</v>
      </c>
      <c r="R30" s="97">
        <v>9109660</v>
      </c>
      <c r="S30" s="97">
        <f t="shared" si="6"/>
        <v>41409508</v>
      </c>
      <c r="T30" s="179">
        <v>9300731</v>
      </c>
      <c r="U30" s="97">
        <v>32108777</v>
      </c>
      <c r="V30" s="80"/>
    </row>
    <row r="31" spans="1:22" ht="12" customHeight="1" x14ac:dyDescent="0.2">
      <c r="A31" s="103">
        <v>18</v>
      </c>
      <c r="B31" s="105" t="s">
        <v>74</v>
      </c>
      <c r="C31" s="106" t="s">
        <v>11</v>
      </c>
      <c r="D31" s="102">
        <f t="shared" si="9"/>
        <v>52078197</v>
      </c>
      <c r="E31" s="102">
        <f t="shared" si="10"/>
        <v>16194336</v>
      </c>
      <c r="F31" s="102">
        <v>891160</v>
      </c>
      <c r="G31" s="102">
        <v>15303176</v>
      </c>
      <c r="H31" s="102">
        <f t="shared" si="11"/>
        <v>22958562</v>
      </c>
      <c r="I31" s="102">
        <v>21632530</v>
      </c>
      <c r="J31" s="102">
        <v>1165867</v>
      </c>
      <c r="K31" s="102">
        <f t="shared" si="12"/>
        <v>160165</v>
      </c>
      <c r="L31" s="102">
        <v>0</v>
      </c>
      <c r="M31" s="102">
        <v>160165</v>
      </c>
      <c r="N31" s="102">
        <f t="shared" si="13"/>
        <v>4003585</v>
      </c>
      <c r="O31" s="102">
        <v>3085798</v>
      </c>
      <c r="P31" s="102">
        <v>917787</v>
      </c>
      <c r="Q31" s="102">
        <f t="shared" si="14"/>
        <v>8921714</v>
      </c>
      <c r="R31" s="97">
        <v>1554587</v>
      </c>
      <c r="S31" s="97">
        <f t="shared" si="6"/>
        <v>7367127</v>
      </c>
      <c r="T31" s="179">
        <v>1613167</v>
      </c>
      <c r="U31" s="97">
        <v>5753960</v>
      </c>
      <c r="V31" s="80"/>
    </row>
    <row r="32" spans="1:22" ht="12" customHeight="1" x14ac:dyDescent="0.2">
      <c r="A32" s="103">
        <v>19</v>
      </c>
      <c r="B32" s="105" t="s">
        <v>75</v>
      </c>
      <c r="C32" s="106" t="s">
        <v>216</v>
      </c>
      <c r="D32" s="102">
        <f t="shared" si="9"/>
        <v>39745999</v>
      </c>
      <c r="E32" s="102">
        <f t="shared" si="10"/>
        <v>9800056</v>
      </c>
      <c r="F32" s="102">
        <v>765127</v>
      </c>
      <c r="G32" s="102">
        <v>9034929</v>
      </c>
      <c r="H32" s="102">
        <f t="shared" si="11"/>
        <v>20351799</v>
      </c>
      <c r="I32" s="102">
        <v>18247063</v>
      </c>
      <c r="J32" s="102">
        <v>979149</v>
      </c>
      <c r="K32" s="102">
        <f t="shared" si="12"/>
        <v>1125587</v>
      </c>
      <c r="L32" s="102">
        <v>837799</v>
      </c>
      <c r="M32" s="102">
        <v>287788</v>
      </c>
      <c r="N32" s="102">
        <f t="shared" si="13"/>
        <v>2872030</v>
      </c>
      <c r="O32" s="102">
        <v>2231073</v>
      </c>
      <c r="P32" s="102">
        <v>640957</v>
      </c>
      <c r="Q32" s="102">
        <f t="shared" si="14"/>
        <v>6722114</v>
      </c>
      <c r="R32" s="97">
        <v>798132</v>
      </c>
      <c r="S32" s="97">
        <f t="shared" si="6"/>
        <v>5923982</v>
      </c>
      <c r="T32" s="179">
        <v>1343821</v>
      </c>
      <c r="U32" s="97">
        <v>4580161</v>
      </c>
      <c r="V32" s="80"/>
    </row>
    <row r="33" spans="1:22" ht="12" customHeight="1" x14ac:dyDescent="0.2">
      <c r="A33" s="103">
        <v>20</v>
      </c>
      <c r="B33" s="105" t="s">
        <v>76</v>
      </c>
      <c r="C33" s="106" t="s">
        <v>349</v>
      </c>
      <c r="D33" s="102">
        <f t="shared" si="9"/>
        <v>202911656</v>
      </c>
      <c r="E33" s="102">
        <f t="shared" si="10"/>
        <v>55137345</v>
      </c>
      <c r="F33" s="102">
        <v>3893457</v>
      </c>
      <c r="G33" s="102">
        <v>51243888</v>
      </c>
      <c r="H33" s="102">
        <f t="shared" si="11"/>
        <v>98286466</v>
      </c>
      <c r="I33" s="102">
        <v>91754739</v>
      </c>
      <c r="J33" s="102">
        <v>4928533</v>
      </c>
      <c r="K33" s="102">
        <f t="shared" si="12"/>
        <v>1603194</v>
      </c>
      <c r="L33" s="102">
        <v>406483</v>
      </c>
      <c r="M33" s="102">
        <v>1196711</v>
      </c>
      <c r="N33" s="102">
        <f t="shared" si="13"/>
        <v>15758249</v>
      </c>
      <c r="O33" s="102">
        <v>12578632</v>
      </c>
      <c r="P33" s="102">
        <v>3179617</v>
      </c>
      <c r="Q33" s="102">
        <f t="shared" si="14"/>
        <v>33729596</v>
      </c>
      <c r="R33" s="97">
        <v>3700421</v>
      </c>
      <c r="S33" s="97">
        <f t="shared" si="6"/>
        <v>30029175</v>
      </c>
      <c r="T33" s="179">
        <v>6710996</v>
      </c>
      <c r="U33" s="97">
        <v>23318179</v>
      </c>
      <c r="V33" s="80"/>
    </row>
    <row r="34" spans="1:22" ht="12" customHeight="1" x14ac:dyDescent="0.2">
      <c r="A34" s="103">
        <v>21</v>
      </c>
      <c r="B34" s="105" t="s">
        <v>77</v>
      </c>
      <c r="C34" s="106" t="s">
        <v>38</v>
      </c>
      <c r="D34" s="102">
        <f t="shared" si="9"/>
        <v>182787082</v>
      </c>
      <c r="E34" s="102">
        <f t="shared" si="10"/>
        <v>52014638</v>
      </c>
      <c r="F34" s="102">
        <v>3422743</v>
      </c>
      <c r="G34" s="102">
        <v>48591895</v>
      </c>
      <c r="H34" s="102">
        <f t="shared" si="11"/>
        <v>83855549</v>
      </c>
      <c r="I34" s="102">
        <v>78461256</v>
      </c>
      <c r="J34" s="102">
        <v>4218684</v>
      </c>
      <c r="K34" s="102">
        <f t="shared" si="12"/>
        <v>1175609</v>
      </c>
      <c r="L34" s="102">
        <v>342738</v>
      </c>
      <c r="M34" s="102">
        <v>832871</v>
      </c>
      <c r="N34" s="102">
        <f t="shared" si="13"/>
        <v>15972364</v>
      </c>
      <c r="O34" s="102">
        <v>13147436</v>
      </c>
      <c r="P34" s="102">
        <v>2824928</v>
      </c>
      <c r="Q34" s="102">
        <f t="shared" si="14"/>
        <v>30944531</v>
      </c>
      <c r="R34" s="97">
        <v>6561732</v>
      </c>
      <c r="S34" s="97">
        <f t="shared" si="6"/>
        <v>24382799</v>
      </c>
      <c r="T34" s="179">
        <v>5508602</v>
      </c>
      <c r="U34" s="97">
        <v>18874197</v>
      </c>
      <c r="V34" s="80"/>
    </row>
    <row r="35" spans="1:22" ht="12" customHeight="1" x14ac:dyDescent="0.2">
      <c r="A35" s="103">
        <v>22</v>
      </c>
      <c r="B35" s="108" t="s">
        <v>78</v>
      </c>
      <c r="C35" s="109" t="s">
        <v>79</v>
      </c>
      <c r="D35" s="102">
        <f t="shared" si="9"/>
        <v>75621855</v>
      </c>
      <c r="E35" s="102">
        <f t="shared" si="10"/>
        <v>18620648</v>
      </c>
      <c r="F35" s="102">
        <v>1508287</v>
      </c>
      <c r="G35" s="102">
        <v>17112361</v>
      </c>
      <c r="H35" s="102">
        <f t="shared" si="11"/>
        <v>37631030</v>
      </c>
      <c r="I35" s="102">
        <v>35404993</v>
      </c>
      <c r="J35" s="102">
        <v>1895735</v>
      </c>
      <c r="K35" s="102">
        <f t="shared" si="12"/>
        <v>330302</v>
      </c>
      <c r="L35" s="102">
        <v>0</v>
      </c>
      <c r="M35" s="102">
        <v>330302</v>
      </c>
      <c r="N35" s="102">
        <f t="shared" si="13"/>
        <v>6213495</v>
      </c>
      <c r="O35" s="102">
        <v>5001664</v>
      </c>
      <c r="P35" s="102">
        <v>1211831</v>
      </c>
      <c r="Q35" s="102">
        <f t="shared" si="14"/>
        <v>13156682</v>
      </c>
      <c r="R35" s="97">
        <v>1921888</v>
      </c>
      <c r="S35" s="97">
        <f t="shared" si="6"/>
        <v>11234794</v>
      </c>
      <c r="T35" s="179">
        <v>2523205</v>
      </c>
      <c r="U35" s="97">
        <v>8711589</v>
      </c>
      <c r="V35" s="80"/>
    </row>
    <row r="36" spans="1:22" ht="12" customHeight="1" x14ac:dyDescent="0.2">
      <c r="A36" s="103">
        <v>23</v>
      </c>
      <c r="B36" s="108" t="s">
        <v>80</v>
      </c>
      <c r="C36" s="109" t="s">
        <v>81</v>
      </c>
      <c r="D36" s="102">
        <f t="shared" si="9"/>
        <v>0</v>
      </c>
      <c r="E36" s="102">
        <f t="shared" si="10"/>
        <v>0</v>
      </c>
      <c r="F36" s="102">
        <v>0</v>
      </c>
      <c r="G36" s="102">
        <v>0</v>
      </c>
      <c r="H36" s="102">
        <f t="shared" si="11"/>
        <v>0</v>
      </c>
      <c r="I36" s="102">
        <v>0</v>
      </c>
      <c r="J36" s="102"/>
      <c r="K36" s="102">
        <f t="shared" si="12"/>
        <v>0</v>
      </c>
      <c r="L36" s="102">
        <v>0</v>
      </c>
      <c r="M36" s="102">
        <v>0</v>
      </c>
      <c r="N36" s="102">
        <f t="shared" si="13"/>
        <v>0</v>
      </c>
      <c r="O36" s="102">
        <v>0</v>
      </c>
      <c r="P36" s="102">
        <v>0</v>
      </c>
      <c r="Q36" s="102">
        <f t="shared" si="14"/>
        <v>0</v>
      </c>
      <c r="R36" s="97">
        <v>0</v>
      </c>
      <c r="S36" s="97">
        <f t="shared" si="6"/>
        <v>0</v>
      </c>
      <c r="T36" s="179">
        <v>0</v>
      </c>
      <c r="U36" s="97">
        <v>0</v>
      </c>
      <c r="V36" s="80"/>
    </row>
    <row r="37" spans="1:22" ht="12" customHeight="1" x14ac:dyDescent="0.2">
      <c r="A37" s="103">
        <v>24</v>
      </c>
      <c r="B37" s="108" t="s">
        <v>82</v>
      </c>
      <c r="C37" s="109" t="s">
        <v>83</v>
      </c>
      <c r="D37" s="102">
        <f t="shared" si="9"/>
        <v>0</v>
      </c>
      <c r="E37" s="102">
        <f t="shared" si="10"/>
        <v>0</v>
      </c>
      <c r="F37" s="102">
        <v>0</v>
      </c>
      <c r="G37" s="102">
        <v>0</v>
      </c>
      <c r="H37" s="102">
        <f t="shared" si="11"/>
        <v>0</v>
      </c>
      <c r="I37" s="102">
        <v>0</v>
      </c>
      <c r="J37" s="102"/>
      <c r="K37" s="102">
        <f t="shared" si="12"/>
        <v>0</v>
      </c>
      <c r="L37" s="102">
        <v>0</v>
      </c>
      <c r="M37" s="102">
        <v>0</v>
      </c>
      <c r="N37" s="102">
        <f t="shared" si="13"/>
        <v>0</v>
      </c>
      <c r="O37" s="102">
        <v>0</v>
      </c>
      <c r="P37" s="102">
        <v>0</v>
      </c>
      <c r="Q37" s="102">
        <f t="shared" si="14"/>
        <v>0</v>
      </c>
      <c r="R37" s="97">
        <v>0</v>
      </c>
      <c r="S37" s="97">
        <f t="shared" si="6"/>
        <v>0</v>
      </c>
      <c r="T37" s="179">
        <v>0</v>
      </c>
      <c r="U37" s="97">
        <v>0</v>
      </c>
      <c r="V37" s="80"/>
    </row>
    <row r="38" spans="1:22" ht="12" customHeight="1" x14ac:dyDescent="0.2">
      <c r="A38" s="103">
        <v>25</v>
      </c>
      <c r="B38" s="105" t="s">
        <v>84</v>
      </c>
      <c r="C38" s="111" t="s">
        <v>85</v>
      </c>
      <c r="D38" s="102">
        <f t="shared" si="9"/>
        <v>740237361</v>
      </c>
      <c r="E38" s="102">
        <f t="shared" si="10"/>
        <v>103749855</v>
      </c>
      <c r="F38" s="102">
        <v>18529887</v>
      </c>
      <c r="G38" s="102">
        <v>85219968</v>
      </c>
      <c r="H38" s="102">
        <f t="shared" si="11"/>
        <v>445915044</v>
      </c>
      <c r="I38" s="102">
        <v>422394815</v>
      </c>
      <c r="J38" s="102">
        <v>22838856</v>
      </c>
      <c r="K38" s="102">
        <f t="shared" si="12"/>
        <v>681373</v>
      </c>
      <c r="L38" s="102">
        <v>365354</v>
      </c>
      <c r="M38" s="102">
        <v>316019</v>
      </c>
      <c r="N38" s="102">
        <f t="shared" si="13"/>
        <v>84152722</v>
      </c>
      <c r="O38" s="102">
        <v>68774479</v>
      </c>
      <c r="P38" s="102">
        <v>15378243</v>
      </c>
      <c r="Q38" s="102">
        <f t="shared" si="14"/>
        <v>106419740</v>
      </c>
      <c r="R38" s="97">
        <v>16868535</v>
      </c>
      <c r="S38" s="97">
        <f t="shared" si="6"/>
        <v>89551205</v>
      </c>
      <c r="T38" s="179">
        <v>3536776</v>
      </c>
      <c r="U38" s="97">
        <v>86014429</v>
      </c>
      <c r="V38" s="80"/>
    </row>
    <row r="39" spans="1:22" ht="12" customHeight="1" x14ac:dyDescent="0.2">
      <c r="A39" s="103">
        <v>26</v>
      </c>
      <c r="B39" s="108" t="s">
        <v>86</v>
      </c>
      <c r="C39" s="109" t="s">
        <v>87</v>
      </c>
      <c r="D39" s="102">
        <f t="shared" si="9"/>
        <v>147821606</v>
      </c>
      <c r="E39" s="102">
        <f t="shared" si="10"/>
        <v>121223702</v>
      </c>
      <c r="F39" s="102">
        <v>0</v>
      </c>
      <c r="G39" s="102">
        <v>121223702</v>
      </c>
      <c r="H39" s="102">
        <f t="shared" si="11"/>
        <v>1718781</v>
      </c>
      <c r="I39" s="102">
        <v>0</v>
      </c>
      <c r="J39" s="102">
        <v>0</v>
      </c>
      <c r="K39" s="102">
        <f t="shared" si="12"/>
        <v>1718781</v>
      </c>
      <c r="L39" s="102">
        <v>1385565</v>
      </c>
      <c r="M39" s="102">
        <v>333216</v>
      </c>
      <c r="N39" s="102">
        <f t="shared" si="13"/>
        <v>0</v>
      </c>
      <c r="O39" s="102">
        <v>0</v>
      </c>
      <c r="P39" s="102">
        <v>0</v>
      </c>
      <c r="Q39" s="102">
        <f t="shared" si="14"/>
        <v>24879123</v>
      </c>
      <c r="R39" s="97">
        <v>9983305</v>
      </c>
      <c r="S39" s="97">
        <f t="shared" si="6"/>
        <v>14895818</v>
      </c>
      <c r="T39" s="179">
        <v>0</v>
      </c>
      <c r="U39" s="97">
        <v>14895818</v>
      </c>
      <c r="V39" s="80"/>
    </row>
    <row r="40" spans="1:22" ht="12" customHeight="1" x14ac:dyDescent="0.2">
      <c r="A40" s="103">
        <v>27</v>
      </c>
      <c r="B40" s="107" t="s">
        <v>88</v>
      </c>
      <c r="C40" s="111" t="s">
        <v>89</v>
      </c>
      <c r="D40" s="102">
        <f t="shared" si="9"/>
        <v>26433772</v>
      </c>
      <c r="E40" s="102">
        <f t="shared" si="10"/>
        <v>0</v>
      </c>
      <c r="F40" s="102">
        <v>0</v>
      </c>
      <c r="G40" s="102">
        <v>0</v>
      </c>
      <c r="H40" s="102">
        <f t="shared" si="11"/>
        <v>0</v>
      </c>
      <c r="I40" s="102">
        <v>0</v>
      </c>
      <c r="J40" s="102">
        <v>0</v>
      </c>
      <c r="K40" s="102">
        <f t="shared" si="12"/>
        <v>0</v>
      </c>
      <c r="L40" s="102">
        <v>0</v>
      </c>
      <c r="M40" s="102">
        <v>0</v>
      </c>
      <c r="N40" s="102">
        <f t="shared" si="13"/>
        <v>0</v>
      </c>
      <c r="O40" s="102">
        <v>0</v>
      </c>
      <c r="P40" s="102">
        <v>0</v>
      </c>
      <c r="Q40" s="102">
        <f t="shared" si="14"/>
        <v>26433772</v>
      </c>
      <c r="R40" s="97">
        <v>1530754</v>
      </c>
      <c r="S40" s="97">
        <f t="shared" si="6"/>
        <v>24903018</v>
      </c>
      <c r="T40" s="179">
        <v>24903018</v>
      </c>
      <c r="U40" s="97">
        <v>0</v>
      </c>
      <c r="V40" s="80"/>
    </row>
    <row r="41" spans="1:22" ht="12" customHeight="1" x14ac:dyDescent="0.2">
      <c r="A41" s="103">
        <v>28</v>
      </c>
      <c r="B41" s="107" t="s">
        <v>90</v>
      </c>
      <c r="C41" s="106" t="s">
        <v>39</v>
      </c>
      <c r="D41" s="102">
        <f t="shared" si="9"/>
        <v>232702166</v>
      </c>
      <c r="E41" s="102">
        <f t="shared" si="10"/>
        <v>50381385</v>
      </c>
      <c r="F41" s="102">
        <v>5057024</v>
      </c>
      <c r="G41" s="102">
        <v>45324361</v>
      </c>
      <c r="H41" s="102">
        <f t="shared" si="11"/>
        <v>122156499</v>
      </c>
      <c r="I41" s="102">
        <v>113599623</v>
      </c>
      <c r="J41" s="102">
        <v>6173459</v>
      </c>
      <c r="K41" s="102">
        <f t="shared" si="12"/>
        <v>2383417</v>
      </c>
      <c r="L41" s="102">
        <v>1128326</v>
      </c>
      <c r="M41" s="102">
        <v>1255091</v>
      </c>
      <c r="N41" s="102">
        <f t="shared" si="13"/>
        <v>19503165</v>
      </c>
      <c r="O41" s="102">
        <v>15703825</v>
      </c>
      <c r="P41" s="102">
        <v>3799340</v>
      </c>
      <c r="Q41" s="102">
        <f t="shared" si="14"/>
        <v>40661117</v>
      </c>
      <c r="R41" s="97">
        <v>6294437</v>
      </c>
      <c r="S41" s="97">
        <f t="shared" si="6"/>
        <v>34366680</v>
      </c>
      <c r="T41" s="179">
        <v>7679625</v>
      </c>
      <c r="U41" s="97">
        <v>26687055</v>
      </c>
      <c r="V41" s="80"/>
    </row>
    <row r="42" spans="1:22" ht="12" customHeight="1" x14ac:dyDescent="0.2">
      <c r="A42" s="103">
        <v>29</v>
      </c>
      <c r="B42" s="110" t="s">
        <v>91</v>
      </c>
      <c r="C42" s="111" t="s">
        <v>37</v>
      </c>
      <c r="D42" s="102">
        <f t="shared" si="9"/>
        <v>366900032</v>
      </c>
      <c r="E42" s="102">
        <f t="shared" si="10"/>
        <v>90856508</v>
      </c>
      <c r="F42" s="102">
        <v>7272253</v>
      </c>
      <c r="G42" s="102">
        <v>83584255</v>
      </c>
      <c r="H42" s="102">
        <f t="shared" si="11"/>
        <v>178359187</v>
      </c>
      <c r="I42" s="102">
        <v>167483271</v>
      </c>
      <c r="J42" s="102">
        <v>9079184</v>
      </c>
      <c r="K42" s="102">
        <f t="shared" si="12"/>
        <v>1796732</v>
      </c>
      <c r="L42" s="102">
        <v>131831</v>
      </c>
      <c r="M42" s="102">
        <v>1664901</v>
      </c>
      <c r="N42" s="102">
        <f t="shared" si="13"/>
        <v>33407267</v>
      </c>
      <c r="O42" s="102">
        <v>27483726</v>
      </c>
      <c r="P42" s="102">
        <v>5923541</v>
      </c>
      <c r="Q42" s="102">
        <f t="shared" si="14"/>
        <v>64277070</v>
      </c>
      <c r="R42" s="97">
        <v>13526296</v>
      </c>
      <c r="S42" s="97">
        <f t="shared" si="6"/>
        <v>50750774</v>
      </c>
      <c r="T42" s="179">
        <v>12437049</v>
      </c>
      <c r="U42" s="97">
        <v>38313725</v>
      </c>
      <c r="V42" s="80"/>
    </row>
    <row r="43" spans="1:22" ht="12" customHeight="1" x14ac:dyDescent="0.2">
      <c r="A43" s="103">
        <v>30</v>
      </c>
      <c r="B43" s="107" t="s">
        <v>92</v>
      </c>
      <c r="C43" s="106" t="s">
        <v>16</v>
      </c>
      <c r="D43" s="102">
        <f t="shared" si="9"/>
        <v>70843186</v>
      </c>
      <c r="E43" s="102">
        <f t="shared" si="10"/>
        <v>19246304</v>
      </c>
      <c r="F43" s="102">
        <v>1344207</v>
      </c>
      <c r="G43" s="102">
        <v>17902097</v>
      </c>
      <c r="H43" s="102">
        <f t="shared" si="11"/>
        <v>34619125</v>
      </c>
      <c r="I43" s="102">
        <v>32039329</v>
      </c>
      <c r="J43" s="102">
        <v>1743315</v>
      </c>
      <c r="K43" s="102">
        <f t="shared" si="12"/>
        <v>836481</v>
      </c>
      <c r="L43" s="102">
        <v>82572</v>
      </c>
      <c r="M43" s="102">
        <v>753909</v>
      </c>
      <c r="N43" s="102">
        <f t="shared" si="13"/>
        <v>5047386</v>
      </c>
      <c r="O43" s="102">
        <v>3906247</v>
      </c>
      <c r="P43" s="102">
        <v>1141139</v>
      </c>
      <c r="Q43" s="102">
        <f t="shared" si="14"/>
        <v>11930371</v>
      </c>
      <c r="R43" s="97">
        <v>1373441</v>
      </c>
      <c r="S43" s="97">
        <f t="shared" si="6"/>
        <v>10556930</v>
      </c>
      <c r="T43" s="179">
        <v>2423634</v>
      </c>
      <c r="U43" s="97">
        <v>8133296</v>
      </c>
      <c r="V43" s="80"/>
    </row>
    <row r="44" spans="1:22" ht="12" customHeight="1" x14ac:dyDescent="0.2">
      <c r="A44" s="103">
        <v>31</v>
      </c>
      <c r="B44" s="108" t="s">
        <v>93</v>
      </c>
      <c r="C44" s="109" t="s">
        <v>21</v>
      </c>
      <c r="D44" s="102">
        <f t="shared" si="9"/>
        <v>246400385</v>
      </c>
      <c r="E44" s="102">
        <f t="shared" si="10"/>
        <v>62969009</v>
      </c>
      <c r="F44" s="102">
        <v>4873984</v>
      </c>
      <c r="G44" s="102">
        <v>58095025</v>
      </c>
      <c r="H44" s="102">
        <f t="shared" si="11"/>
        <v>122673497</v>
      </c>
      <c r="I44" s="102">
        <v>114229391</v>
      </c>
      <c r="J44" s="102">
        <v>6235164</v>
      </c>
      <c r="K44" s="102">
        <f t="shared" si="12"/>
        <v>2208942</v>
      </c>
      <c r="L44" s="102">
        <v>504005</v>
      </c>
      <c r="M44" s="102">
        <v>1704937</v>
      </c>
      <c r="N44" s="102">
        <f t="shared" si="13"/>
        <v>19674787</v>
      </c>
      <c r="O44" s="102">
        <v>15547497</v>
      </c>
      <c r="P44" s="102">
        <v>4127290</v>
      </c>
      <c r="Q44" s="102">
        <f t="shared" si="14"/>
        <v>41083092</v>
      </c>
      <c r="R44" s="97">
        <v>5821769</v>
      </c>
      <c r="S44" s="97">
        <f t="shared" si="6"/>
        <v>35261323</v>
      </c>
      <c r="T44" s="179">
        <v>7991977</v>
      </c>
      <c r="U44" s="97">
        <v>27269346</v>
      </c>
      <c r="V44" s="80"/>
    </row>
    <row r="45" spans="1:22" ht="12" customHeight="1" x14ac:dyDescent="0.2">
      <c r="A45" s="103">
        <v>32</v>
      </c>
      <c r="B45" s="107" t="s">
        <v>94</v>
      </c>
      <c r="C45" s="106" t="s">
        <v>24</v>
      </c>
      <c r="D45" s="102">
        <f t="shared" si="9"/>
        <v>93181921</v>
      </c>
      <c r="E45" s="102">
        <f t="shared" si="10"/>
        <v>25934323</v>
      </c>
      <c r="F45" s="102">
        <v>1740831</v>
      </c>
      <c r="G45" s="102">
        <v>24193492</v>
      </c>
      <c r="H45" s="102">
        <f t="shared" si="11"/>
        <v>45524387</v>
      </c>
      <c r="I45" s="102">
        <v>42527892</v>
      </c>
      <c r="J45" s="102">
        <v>2309973</v>
      </c>
      <c r="K45" s="102">
        <f t="shared" si="12"/>
        <v>686522</v>
      </c>
      <c r="L45" s="102">
        <v>530849</v>
      </c>
      <c r="M45" s="102">
        <v>155673</v>
      </c>
      <c r="N45" s="102">
        <f t="shared" si="13"/>
        <v>6714665</v>
      </c>
      <c r="O45" s="102">
        <v>5165358</v>
      </c>
      <c r="P45" s="102">
        <v>1549307</v>
      </c>
      <c r="Q45" s="102">
        <f t="shared" si="14"/>
        <v>15008546</v>
      </c>
      <c r="R45" s="97">
        <v>963751</v>
      </c>
      <c r="S45" s="97">
        <f t="shared" si="6"/>
        <v>14044795</v>
      </c>
      <c r="T45" s="179">
        <v>3177829</v>
      </c>
      <c r="U45" s="97">
        <v>10866966</v>
      </c>
      <c r="V45" s="80"/>
    </row>
    <row r="46" spans="1:22" ht="12" customHeight="1" x14ac:dyDescent="0.2">
      <c r="A46" s="103">
        <v>33</v>
      </c>
      <c r="B46" s="105" t="s">
        <v>95</v>
      </c>
      <c r="C46" s="106" t="s">
        <v>217</v>
      </c>
      <c r="D46" s="102">
        <f t="shared" si="9"/>
        <v>241049828</v>
      </c>
      <c r="E46" s="102">
        <f t="shared" si="10"/>
        <v>66371404</v>
      </c>
      <c r="F46" s="102">
        <v>4760185</v>
      </c>
      <c r="G46" s="102">
        <v>61611219</v>
      </c>
      <c r="H46" s="102">
        <f t="shared" si="11"/>
        <v>118516780</v>
      </c>
      <c r="I46" s="102">
        <v>110499296</v>
      </c>
      <c r="J46" s="102">
        <v>5954961</v>
      </c>
      <c r="K46" s="102">
        <f t="shared" si="12"/>
        <v>2062523</v>
      </c>
      <c r="L46" s="102">
        <v>691439</v>
      </c>
      <c r="M46" s="102">
        <v>1371084</v>
      </c>
      <c r="N46" s="102">
        <f t="shared" si="13"/>
        <v>19607388</v>
      </c>
      <c r="O46" s="102">
        <v>15679070</v>
      </c>
      <c r="P46" s="102">
        <v>3928318</v>
      </c>
      <c r="Q46" s="102">
        <f t="shared" si="14"/>
        <v>36554256</v>
      </c>
      <c r="R46" s="97">
        <v>2381560</v>
      </c>
      <c r="S46" s="97">
        <f t="shared" si="6"/>
        <v>34172696</v>
      </c>
      <c r="T46" s="179">
        <v>7806094</v>
      </c>
      <c r="U46" s="97">
        <v>26366602</v>
      </c>
      <c r="V46" s="80"/>
    </row>
    <row r="47" spans="1:22" ht="12" customHeight="1" x14ac:dyDescent="0.2">
      <c r="A47" s="103">
        <v>34</v>
      </c>
      <c r="B47" s="112" t="s">
        <v>96</v>
      </c>
      <c r="C47" s="113" t="s">
        <v>218</v>
      </c>
      <c r="D47" s="102">
        <f t="shared" si="9"/>
        <v>80880126</v>
      </c>
      <c r="E47" s="102">
        <f t="shared" si="10"/>
        <v>21352870</v>
      </c>
      <c r="F47" s="102">
        <v>1623165</v>
      </c>
      <c r="G47" s="102">
        <v>19729705</v>
      </c>
      <c r="H47" s="102">
        <f t="shared" si="11"/>
        <v>40571851</v>
      </c>
      <c r="I47" s="102">
        <v>38164381</v>
      </c>
      <c r="J47" s="102">
        <v>2061255</v>
      </c>
      <c r="K47" s="102">
        <f t="shared" si="12"/>
        <v>346215</v>
      </c>
      <c r="L47" s="102">
        <v>230641</v>
      </c>
      <c r="M47" s="102">
        <v>115574</v>
      </c>
      <c r="N47" s="102">
        <f t="shared" si="13"/>
        <v>5948865</v>
      </c>
      <c r="O47" s="102">
        <v>4618978</v>
      </c>
      <c r="P47" s="102">
        <v>1329887</v>
      </c>
      <c r="Q47" s="102">
        <f t="shared" si="14"/>
        <v>13006540</v>
      </c>
      <c r="R47" s="97">
        <v>767351</v>
      </c>
      <c r="S47" s="97">
        <f t="shared" si="6"/>
        <v>12239189</v>
      </c>
      <c r="T47" s="179">
        <v>2654501</v>
      </c>
      <c r="U47" s="97">
        <v>9584688</v>
      </c>
      <c r="V47" s="80"/>
    </row>
    <row r="48" spans="1:22" ht="12" customHeight="1" x14ac:dyDescent="0.2">
      <c r="A48" s="103">
        <v>35</v>
      </c>
      <c r="B48" s="105" t="s">
        <v>97</v>
      </c>
      <c r="C48" s="106" t="s">
        <v>219</v>
      </c>
      <c r="D48" s="102">
        <f t="shared" si="9"/>
        <v>50591950</v>
      </c>
      <c r="E48" s="102">
        <f t="shared" si="10"/>
        <v>12149058</v>
      </c>
      <c r="F48" s="102">
        <v>1026937</v>
      </c>
      <c r="G48" s="102">
        <v>11122121</v>
      </c>
      <c r="H48" s="102">
        <f t="shared" si="11"/>
        <v>26615441</v>
      </c>
      <c r="I48" s="102">
        <v>24250985</v>
      </c>
      <c r="J48" s="102">
        <v>1318520</v>
      </c>
      <c r="K48" s="102">
        <f t="shared" si="12"/>
        <v>1045936</v>
      </c>
      <c r="L48" s="102">
        <v>570954</v>
      </c>
      <c r="M48" s="102">
        <v>474982</v>
      </c>
      <c r="N48" s="102">
        <f t="shared" si="13"/>
        <v>3287299</v>
      </c>
      <c r="O48" s="102">
        <v>2548822</v>
      </c>
      <c r="P48" s="102">
        <v>738477</v>
      </c>
      <c r="Q48" s="102">
        <f t="shared" si="14"/>
        <v>8540152</v>
      </c>
      <c r="R48" s="97">
        <v>712326</v>
      </c>
      <c r="S48" s="97">
        <f t="shared" si="6"/>
        <v>7827826</v>
      </c>
      <c r="T48" s="179">
        <v>1750712</v>
      </c>
      <c r="U48" s="97">
        <v>6077114</v>
      </c>
      <c r="V48" s="80"/>
    </row>
    <row r="49" spans="1:22" ht="12" customHeight="1" x14ac:dyDescent="0.2">
      <c r="A49" s="103">
        <v>36</v>
      </c>
      <c r="B49" s="110" t="s">
        <v>98</v>
      </c>
      <c r="C49" s="111" t="s">
        <v>23</v>
      </c>
      <c r="D49" s="102">
        <f t="shared" si="9"/>
        <v>88149120</v>
      </c>
      <c r="E49" s="102">
        <f t="shared" si="10"/>
        <v>21127839</v>
      </c>
      <c r="F49" s="102">
        <v>1800143</v>
      </c>
      <c r="G49" s="102">
        <v>19327696</v>
      </c>
      <c r="H49" s="102">
        <f t="shared" si="11"/>
        <v>46077722</v>
      </c>
      <c r="I49" s="102">
        <v>43027866</v>
      </c>
      <c r="J49" s="102">
        <v>2339883</v>
      </c>
      <c r="K49" s="102">
        <f t="shared" si="12"/>
        <v>709973</v>
      </c>
      <c r="L49" s="102">
        <v>0</v>
      </c>
      <c r="M49" s="102">
        <v>709973</v>
      </c>
      <c r="N49" s="102">
        <f t="shared" si="13"/>
        <v>6028835</v>
      </c>
      <c r="O49" s="102">
        <v>4678500</v>
      </c>
      <c r="P49" s="102">
        <v>1350335</v>
      </c>
      <c r="Q49" s="102">
        <f t="shared" si="14"/>
        <v>14914724</v>
      </c>
      <c r="R49" s="97">
        <v>1144319</v>
      </c>
      <c r="S49" s="97">
        <f t="shared" si="6"/>
        <v>13770405</v>
      </c>
      <c r="T49" s="179">
        <v>3018672</v>
      </c>
      <c r="U49" s="97">
        <v>10751733</v>
      </c>
      <c r="V49" s="80"/>
    </row>
    <row r="50" spans="1:22" ht="12" customHeight="1" x14ac:dyDescent="0.2">
      <c r="A50" s="103">
        <v>37</v>
      </c>
      <c r="B50" s="108" t="s">
        <v>99</v>
      </c>
      <c r="C50" s="109" t="s">
        <v>20</v>
      </c>
      <c r="D50" s="102">
        <f t="shared" si="9"/>
        <v>37684263</v>
      </c>
      <c r="E50" s="102">
        <f t="shared" si="10"/>
        <v>7129840</v>
      </c>
      <c r="F50" s="102">
        <v>858039</v>
      </c>
      <c r="G50" s="102">
        <v>6271801</v>
      </c>
      <c r="H50" s="102">
        <f t="shared" si="11"/>
        <v>21153839</v>
      </c>
      <c r="I50" s="102">
        <v>19703121</v>
      </c>
      <c r="J50" s="102">
        <v>1069450</v>
      </c>
      <c r="K50" s="102">
        <f t="shared" si="12"/>
        <v>381268</v>
      </c>
      <c r="L50" s="102">
        <v>0</v>
      </c>
      <c r="M50" s="102">
        <v>381268</v>
      </c>
      <c r="N50" s="102">
        <f t="shared" si="13"/>
        <v>2641195</v>
      </c>
      <c r="O50" s="102">
        <v>2034056</v>
      </c>
      <c r="P50" s="102">
        <v>607139</v>
      </c>
      <c r="Q50" s="102">
        <f t="shared" si="14"/>
        <v>6759389</v>
      </c>
      <c r="R50" s="97">
        <v>604456</v>
      </c>
      <c r="S50" s="97">
        <f t="shared" si="6"/>
        <v>6154933</v>
      </c>
      <c r="T50" s="179">
        <v>1428163</v>
      </c>
      <c r="U50" s="97">
        <v>4726770</v>
      </c>
      <c r="V50" s="80"/>
    </row>
    <row r="51" spans="1:22" ht="12" customHeight="1" x14ac:dyDescent="0.2">
      <c r="A51" s="103">
        <v>38</v>
      </c>
      <c r="B51" s="107" t="s">
        <v>100</v>
      </c>
      <c r="C51" s="106" t="s">
        <v>101</v>
      </c>
      <c r="D51" s="102">
        <f t="shared" si="9"/>
        <v>39773825</v>
      </c>
      <c r="E51" s="102">
        <f t="shared" si="10"/>
        <v>1171417</v>
      </c>
      <c r="F51" s="102">
        <v>1171417</v>
      </c>
      <c r="G51" s="102">
        <v>0</v>
      </c>
      <c r="H51" s="102">
        <f t="shared" si="11"/>
        <v>29347601</v>
      </c>
      <c r="I51" s="102">
        <v>27831703</v>
      </c>
      <c r="J51" s="102">
        <v>1515898</v>
      </c>
      <c r="K51" s="102">
        <f t="shared" si="12"/>
        <v>0</v>
      </c>
      <c r="L51" s="102">
        <v>0</v>
      </c>
      <c r="M51" s="102">
        <v>0</v>
      </c>
      <c r="N51" s="102">
        <f t="shared" si="13"/>
        <v>3504023</v>
      </c>
      <c r="O51" s="102">
        <v>2534330</v>
      </c>
      <c r="P51" s="102">
        <v>969693</v>
      </c>
      <c r="Q51" s="102">
        <f t="shared" si="14"/>
        <v>5750784</v>
      </c>
      <c r="R51" s="97">
        <v>398794</v>
      </c>
      <c r="S51" s="97">
        <f t="shared" si="6"/>
        <v>5351990</v>
      </c>
      <c r="T51" s="179">
        <v>56018</v>
      </c>
      <c r="U51" s="97">
        <v>5295972</v>
      </c>
      <c r="V51" s="80"/>
    </row>
    <row r="52" spans="1:22" ht="12" customHeight="1" x14ac:dyDescent="0.2">
      <c r="A52" s="103">
        <v>39</v>
      </c>
      <c r="B52" s="108" t="s">
        <v>102</v>
      </c>
      <c r="C52" s="109" t="s">
        <v>103</v>
      </c>
      <c r="D52" s="102">
        <f t="shared" si="9"/>
        <v>320023663</v>
      </c>
      <c r="E52" s="102">
        <f t="shared" si="10"/>
        <v>80151119</v>
      </c>
      <c r="F52" s="102">
        <v>6310573</v>
      </c>
      <c r="G52" s="102">
        <v>73840546</v>
      </c>
      <c r="H52" s="102">
        <f t="shared" si="11"/>
        <v>156939533</v>
      </c>
      <c r="I52" s="102">
        <v>146384332</v>
      </c>
      <c r="J52" s="102">
        <v>7961133</v>
      </c>
      <c r="K52" s="102">
        <f t="shared" si="12"/>
        <v>2594068</v>
      </c>
      <c r="L52" s="102">
        <v>1400402</v>
      </c>
      <c r="M52" s="102">
        <v>1193666</v>
      </c>
      <c r="N52" s="102">
        <f t="shared" si="13"/>
        <v>27594428</v>
      </c>
      <c r="O52" s="102">
        <v>22422733</v>
      </c>
      <c r="P52" s="102">
        <v>5171695</v>
      </c>
      <c r="Q52" s="102">
        <f t="shared" si="14"/>
        <v>55338583</v>
      </c>
      <c r="R52" s="97">
        <v>9950276</v>
      </c>
      <c r="S52" s="97">
        <f t="shared" si="6"/>
        <v>45388307</v>
      </c>
      <c r="T52" s="179">
        <v>10016356</v>
      </c>
      <c r="U52" s="97">
        <v>35371951</v>
      </c>
      <c r="V52" s="80"/>
    </row>
    <row r="53" spans="1:22" ht="12" customHeight="1" x14ac:dyDescent="0.2">
      <c r="A53" s="103">
        <v>40</v>
      </c>
      <c r="B53" s="105" t="s">
        <v>104</v>
      </c>
      <c r="C53" s="106" t="s">
        <v>224</v>
      </c>
      <c r="D53" s="102">
        <f t="shared" si="9"/>
        <v>71402464</v>
      </c>
      <c r="E53" s="102">
        <f t="shared" si="10"/>
        <v>17138622</v>
      </c>
      <c r="F53" s="102">
        <v>1457947</v>
      </c>
      <c r="G53" s="102">
        <v>15680675</v>
      </c>
      <c r="H53" s="102">
        <f t="shared" si="11"/>
        <v>37755732</v>
      </c>
      <c r="I53" s="102">
        <v>34886294</v>
      </c>
      <c r="J53" s="102">
        <v>1910915</v>
      </c>
      <c r="K53" s="102">
        <f t="shared" si="12"/>
        <v>958523</v>
      </c>
      <c r="L53" s="102">
        <v>655327</v>
      </c>
      <c r="M53" s="102">
        <v>303196</v>
      </c>
      <c r="N53" s="102">
        <f t="shared" si="13"/>
        <v>4940403</v>
      </c>
      <c r="O53" s="102">
        <v>3829936</v>
      </c>
      <c r="P53" s="102">
        <v>1110467</v>
      </c>
      <c r="Q53" s="102">
        <f t="shared" si="14"/>
        <v>11567707</v>
      </c>
      <c r="R53" s="97">
        <v>1052281</v>
      </c>
      <c r="S53" s="97">
        <f t="shared" si="6"/>
        <v>10515426</v>
      </c>
      <c r="T53" s="179">
        <v>2381221</v>
      </c>
      <c r="U53" s="97">
        <v>8134205</v>
      </c>
      <c r="V53" s="80"/>
    </row>
    <row r="54" spans="1:22" ht="12" customHeight="1" x14ac:dyDescent="0.2">
      <c r="A54" s="103">
        <v>41</v>
      </c>
      <c r="B54" s="105" t="s">
        <v>105</v>
      </c>
      <c r="C54" s="106" t="s">
        <v>2</v>
      </c>
      <c r="D54" s="102">
        <f t="shared" si="9"/>
        <v>250324463</v>
      </c>
      <c r="E54" s="102">
        <f t="shared" si="10"/>
        <v>63297993</v>
      </c>
      <c r="F54" s="102">
        <v>5187562</v>
      </c>
      <c r="G54" s="102">
        <v>58110431</v>
      </c>
      <c r="H54" s="102">
        <f t="shared" si="11"/>
        <v>127567869</v>
      </c>
      <c r="I54" s="102">
        <v>119918370</v>
      </c>
      <c r="J54" s="102">
        <v>6530991</v>
      </c>
      <c r="K54" s="102">
        <f t="shared" si="12"/>
        <v>1118508</v>
      </c>
      <c r="L54" s="102">
        <v>492909</v>
      </c>
      <c r="M54" s="102">
        <v>625599</v>
      </c>
      <c r="N54" s="102">
        <f t="shared" si="13"/>
        <v>20527897</v>
      </c>
      <c r="O54" s="102">
        <v>16567335</v>
      </c>
      <c r="P54" s="102">
        <v>3960562</v>
      </c>
      <c r="Q54" s="102">
        <f t="shared" si="14"/>
        <v>38930704</v>
      </c>
      <c r="R54" s="97">
        <v>2151927</v>
      </c>
      <c r="S54" s="97">
        <f t="shared" si="6"/>
        <v>36778777</v>
      </c>
      <c r="T54" s="179">
        <v>8150938</v>
      </c>
      <c r="U54" s="97">
        <v>28627839</v>
      </c>
      <c r="V54" s="80"/>
    </row>
    <row r="55" spans="1:22" ht="12" customHeight="1" x14ac:dyDescent="0.2">
      <c r="A55" s="103">
        <v>42</v>
      </c>
      <c r="B55" s="108" t="s">
        <v>106</v>
      </c>
      <c r="C55" s="109" t="s">
        <v>3</v>
      </c>
      <c r="D55" s="102">
        <f t="shared" si="9"/>
        <v>54862237</v>
      </c>
      <c r="E55" s="102">
        <f t="shared" si="10"/>
        <v>13375418</v>
      </c>
      <c r="F55" s="102">
        <v>1134393</v>
      </c>
      <c r="G55" s="102">
        <v>12241025</v>
      </c>
      <c r="H55" s="102">
        <f t="shared" si="11"/>
        <v>29049874</v>
      </c>
      <c r="I55" s="102">
        <v>26537939</v>
      </c>
      <c r="J55" s="102">
        <v>1454160</v>
      </c>
      <c r="K55" s="102">
        <f t="shared" si="12"/>
        <v>1057775</v>
      </c>
      <c r="L55" s="102">
        <v>733755</v>
      </c>
      <c r="M55" s="102">
        <v>324020</v>
      </c>
      <c r="N55" s="102">
        <f t="shared" si="13"/>
        <v>3428280</v>
      </c>
      <c r="O55" s="102">
        <v>2648122</v>
      </c>
      <c r="P55" s="102">
        <v>780158</v>
      </c>
      <c r="Q55" s="102">
        <f t="shared" si="14"/>
        <v>9008665</v>
      </c>
      <c r="R55" s="97">
        <v>500944</v>
      </c>
      <c r="S55" s="97">
        <f t="shared" si="6"/>
        <v>8507721</v>
      </c>
      <c r="T55" s="179">
        <v>1894151</v>
      </c>
      <c r="U55" s="97">
        <v>6613570</v>
      </c>
      <c r="V55" s="80"/>
    </row>
    <row r="56" spans="1:22" ht="12" customHeight="1" x14ac:dyDescent="0.2">
      <c r="A56" s="103">
        <v>43</v>
      </c>
      <c r="B56" s="107" t="s">
        <v>152</v>
      </c>
      <c r="C56" s="106" t="s">
        <v>32</v>
      </c>
      <c r="D56" s="102">
        <f t="shared" si="9"/>
        <v>73878552</v>
      </c>
      <c r="E56" s="102">
        <f t="shared" si="10"/>
        <v>16918116</v>
      </c>
      <c r="F56" s="102">
        <v>1550804</v>
      </c>
      <c r="G56" s="102">
        <v>15367312</v>
      </c>
      <c r="H56" s="102">
        <f t="shared" si="11"/>
        <v>38075214</v>
      </c>
      <c r="I56" s="102">
        <v>35704327</v>
      </c>
      <c r="J56" s="102">
        <v>1952796</v>
      </c>
      <c r="K56" s="102">
        <f t="shared" si="12"/>
        <v>418091</v>
      </c>
      <c r="L56" s="102">
        <v>0</v>
      </c>
      <c r="M56" s="102">
        <v>418091</v>
      </c>
      <c r="N56" s="102">
        <f t="shared" si="13"/>
        <v>5046051</v>
      </c>
      <c r="O56" s="102">
        <v>3946594</v>
      </c>
      <c r="P56" s="102">
        <v>1099457</v>
      </c>
      <c r="Q56" s="102">
        <f t="shared" si="14"/>
        <v>13839171</v>
      </c>
      <c r="R56" s="97">
        <v>2998546</v>
      </c>
      <c r="S56" s="97">
        <f t="shared" si="6"/>
        <v>10840625</v>
      </c>
      <c r="T56" s="179">
        <v>2464706</v>
      </c>
      <c r="U56" s="97">
        <v>8375919</v>
      </c>
      <c r="V56" s="80"/>
    </row>
    <row r="57" spans="1:22" ht="12" customHeight="1" x14ac:dyDescent="0.2">
      <c r="A57" s="103">
        <v>44</v>
      </c>
      <c r="B57" s="108" t="s">
        <v>107</v>
      </c>
      <c r="C57" s="109" t="s">
        <v>220</v>
      </c>
      <c r="D57" s="102">
        <f t="shared" si="9"/>
        <v>87374078</v>
      </c>
      <c r="E57" s="102">
        <f t="shared" si="10"/>
        <v>21700484</v>
      </c>
      <c r="F57" s="102">
        <v>1764252</v>
      </c>
      <c r="G57" s="102">
        <v>19936232</v>
      </c>
      <c r="H57" s="102">
        <f t="shared" si="11"/>
        <v>45401440</v>
      </c>
      <c r="I57" s="102">
        <v>42110762</v>
      </c>
      <c r="J57" s="102">
        <v>2272506</v>
      </c>
      <c r="K57" s="102">
        <f t="shared" si="12"/>
        <v>1018172</v>
      </c>
      <c r="L57" s="102">
        <v>489389</v>
      </c>
      <c r="M57" s="102">
        <v>528783</v>
      </c>
      <c r="N57" s="102">
        <f t="shared" si="13"/>
        <v>6176811</v>
      </c>
      <c r="O57" s="102">
        <v>4840632</v>
      </c>
      <c r="P57" s="102">
        <v>1336179</v>
      </c>
      <c r="Q57" s="102">
        <f t="shared" si="14"/>
        <v>14095343</v>
      </c>
      <c r="R57" s="97">
        <v>1072134</v>
      </c>
      <c r="S57" s="97">
        <f t="shared" si="6"/>
        <v>13023209</v>
      </c>
      <c r="T57" s="179">
        <v>2865751</v>
      </c>
      <c r="U57" s="97">
        <v>10157458</v>
      </c>
      <c r="V57" s="80"/>
    </row>
    <row r="58" spans="1:22" ht="12" customHeight="1" x14ac:dyDescent="0.2">
      <c r="A58" s="103">
        <v>45</v>
      </c>
      <c r="B58" s="107" t="s">
        <v>108</v>
      </c>
      <c r="C58" s="106" t="s">
        <v>0</v>
      </c>
      <c r="D58" s="102">
        <f t="shared" si="9"/>
        <v>105347083</v>
      </c>
      <c r="E58" s="102">
        <f t="shared" si="10"/>
        <v>26791884</v>
      </c>
      <c r="F58" s="102">
        <v>2133387</v>
      </c>
      <c r="G58" s="102">
        <v>24658497</v>
      </c>
      <c r="H58" s="102">
        <f t="shared" si="11"/>
        <v>53304826</v>
      </c>
      <c r="I58" s="102">
        <v>49882287</v>
      </c>
      <c r="J58" s="102">
        <v>2671456</v>
      </c>
      <c r="K58" s="102">
        <f t="shared" si="12"/>
        <v>751083</v>
      </c>
      <c r="L58" s="102">
        <v>180771</v>
      </c>
      <c r="M58" s="102">
        <v>570312</v>
      </c>
      <c r="N58" s="102">
        <f t="shared" si="13"/>
        <v>8131850</v>
      </c>
      <c r="O58" s="102">
        <v>6475586</v>
      </c>
      <c r="P58" s="102">
        <v>1656264</v>
      </c>
      <c r="Q58" s="102">
        <f t="shared" si="14"/>
        <v>17118523</v>
      </c>
      <c r="R58" s="97">
        <v>1704646</v>
      </c>
      <c r="S58" s="97">
        <f t="shared" si="6"/>
        <v>15413877</v>
      </c>
      <c r="T58" s="179">
        <v>3462147</v>
      </c>
      <c r="U58" s="97">
        <v>11951730</v>
      </c>
      <c r="V58" s="80"/>
    </row>
    <row r="59" spans="1:22" ht="12" customHeight="1" x14ac:dyDescent="0.2">
      <c r="A59" s="103">
        <v>46</v>
      </c>
      <c r="B59" s="108" t="s">
        <v>109</v>
      </c>
      <c r="C59" s="109" t="s">
        <v>4</v>
      </c>
      <c r="D59" s="102">
        <f t="shared" si="9"/>
        <v>33690367</v>
      </c>
      <c r="E59" s="102">
        <f t="shared" si="10"/>
        <v>7049546</v>
      </c>
      <c r="F59" s="102">
        <v>721370</v>
      </c>
      <c r="G59" s="102">
        <v>6328176</v>
      </c>
      <c r="H59" s="102">
        <f t="shared" si="11"/>
        <v>18617956</v>
      </c>
      <c r="I59" s="102">
        <v>17060665</v>
      </c>
      <c r="J59" s="102">
        <v>933205</v>
      </c>
      <c r="K59" s="102">
        <f t="shared" si="12"/>
        <v>624086</v>
      </c>
      <c r="L59" s="102">
        <v>80897</v>
      </c>
      <c r="M59" s="102">
        <v>543189</v>
      </c>
      <c r="N59" s="102">
        <f t="shared" si="13"/>
        <v>2278616</v>
      </c>
      <c r="O59" s="102">
        <v>1737538</v>
      </c>
      <c r="P59" s="102">
        <v>541078</v>
      </c>
      <c r="Q59" s="102">
        <f t="shared" si="14"/>
        <v>5744249</v>
      </c>
      <c r="R59" s="97">
        <v>313805</v>
      </c>
      <c r="S59" s="97">
        <f t="shared" si="6"/>
        <v>5430444</v>
      </c>
      <c r="T59" s="179">
        <v>1184482</v>
      </c>
      <c r="U59" s="97">
        <v>4245962</v>
      </c>
      <c r="V59" s="80"/>
    </row>
    <row r="60" spans="1:22" ht="12" customHeight="1" x14ac:dyDescent="0.2">
      <c r="A60" s="103">
        <v>47</v>
      </c>
      <c r="B60" s="107" t="s">
        <v>110</v>
      </c>
      <c r="C60" s="106" t="s">
        <v>1</v>
      </c>
      <c r="D60" s="102">
        <f t="shared" si="9"/>
        <v>68007785</v>
      </c>
      <c r="E60" s="102">
        <f t="shared" si="10"/>
        <v>17175229</v>
      </c>
      <c r="F60" s="102">
        <v>1397085</v>
      </c>
      <c r="G60" s="102">
        <v>15778144</v>
      </c>
      <c r="H60" s="102">
        <f t="shared" si="11"/>
        <v>34538422</v>
      </c>
      <c r="I60" s="102">
        <v>32615897</v>
      </c>
      <c r="J60" s="102">
        <v>1757540</v>
      </c>
      <c r="K60" s="102">
        <f t="shared" si="12"/>
        <v>164985</v>
      </c>
      <c r="L60" s="102">
        <v>0</v>
      </c>
      <c r="M60" s="102">
        <v>164985</v>
      </c>
      <c r="N60" s="102">
        <f t="shared" si="13"/>
        <v>4204332</v>
      </c>
      <c r="O60" s="102">
        <v>3273175</v>
      </c>
      <c r="P60" s="102">
        <v>931157</v>
      </c>
      <c r="Q60" s="102">
        <f t="shared" si="14"/>
        <v>12089802</v>
      </c>
      <c r="R60" s="97">
        <v>1297136</v>
      </c>
      <c r="S60" s="97">
        <f t="shared" si="6"/>
        <v>10792666</v>
      </c>
      <c r="T60" s="179">
        <v>2441668</v>
      </c>
      <c r="U60" s="97">
        <v>8350998</v>
      </c>
      <c r="V60" s="80"/>
    </row>
    <row r="61" spans="1:22" ht="12" customHeight="1" x14ac:dyDescent="0.2">
      <c r="A61" s="103">
        <v>48</v>
      </c>
      <c r="B61" s="108" t="s">
        <v>111</v>
      </c>
      <c r="C61" s="109" t="s">
        <v>221</v>
      </c>
      <c r="D61" s="102">
        <f t="shared" si="9"/>
        <v>107092479</v>
      </c>
      <c r="E61" s="102">
        <f t="shared" si="10"/>
        <v>27560557</v>
      </c>
      <c r="F61" s="102">
        <v>2208725</v>
      </c>
      <c r="G61" s="102">
        <v>25351832</v>
      </c>
      <c r="H61" s="102">
        <f t="shared" si="11"/>
        <v>55084224</v>
      </c>
      <c r="I61" s="102">
        <v>51685977</v>
      </c>
      <c r="J61" s="102">
        <v>2796250</v>
      </c>
      <c r="K61" s="102">
        <f t="shared" si="12"/>
        <v>601997</v>
      </c>
      <c r="L61" s="102">
        <v>219922</v>
      </c>
      <c r="M61" s="102">
        <v>382075</v>
      </c>
      <c r="N61" s="102">
        <f t="shared" si="13"/>
        <v>7801638</v>
      </c>
      <c r="O61" s="102">
        <v>6095828</v>
      </c>
      <c r="P61" s="102">
        <v>1705810</v>
      </c>
      <c r="Q61" s="102">
        <f t="shared" si="14"/>
        <v>16646060</v>
      </c>
      <c r="R61" s="97">
        <v>942776</v>
      </c>
      <c r="S61" s="97">
        <f t="shared" si="6"/>
        <v>15703284</v>
      </c>
      <c r="T61" s="179">
        <v>3523247</v>
      </c>
      <c r="U61" s="97">
        <v>12180037</v>
      </c>
      <c r="V61" s="80"/>
    </row>
    <row r="62" spans="1:22" ht="12" customHeight="1" x14ac:dyDescent="0.2">
      <c r="A62" s="103">
        <v>49</v>
      </c>
      <c r="B62" s="108" t="s">
        <v>112</v>
      </c>
      <c r="C62" s="109" t="s">
        <v>25</v>
      </c>
      <c r="D62" s="102">
        <f t="shared" si="9"/>
        <v>378790438</v>
      </c>
      <c r="E62" s="102">
        <f t="shared" si="10"/>
        <v>93476599</v>
      </c>
      <c r="F62" s="102">
        <v>7631693</v>
      </c>
      <c r="G62" s="102">
        <v>85844906</v>
      </c>
      <c r="H62" s="102">
        <f t="shared" si="11"/>
        <v>186649807</v>
      </c>
      <c r="I62" s="102">
        <v>173422477</v>
      </c>
      <c r="J62" s="102">
        <v>9587259</v>
      </c>
      <c r="K62" s="102">
        <f t="shared" si="12"/>
        <v>3640071</v>
      </c>
      <c r="L62" s="102">
        <v>2525108</v>
      </c>
      <c r="M62" s="102">
        <v>1114963</v>
      </c>
      <c r="N62" s="102">
        <f t="shared" si="13"/>
        <v>31547547</v>
      </c>
      <c r="O62" s="102">
        <v>25357399</v>
      </c>
      <c r="P62" s="102">
        <v>6190148</v>
      </c>
      <c r="Q62" s="102">
        <f t="shared" si="14"/>
        <v>67116485</v>
      </c>
      <c r="R62" s="97">
        <v>11760592</v>
      </c>
      <c r="S62" s="97">
        <f t="shared" si="6"/>
        <v>55355893</v>
      </c>
      <c r="T62" s="179">
        <v>12520176</v>
      </c>
      <c r="U62" s="97">
        <v>42835717</v>
      </c>
      <c r="V62" s="80"/>
    </row>
    <row r="63" spans="1:22" ht="12" customHeight="1" x14ac:dyDescent="0.2">
      <c r="A63" s="103">
        <v>50</v>
      </c>
      <c r="B63" s="108" t="s">
        <v>160</v>
      </c>
      <c r="C63" s="109" t="s">
        <v>53</v>
      </c>
      <c r="D63" s="102">
        <f t="shared" si="9"/>
        <v>75815839</v>
      </c>
      <c r="E63" s="102">
        <f t="shared" si="10"/>
        <v>18677763</v>
      </c>
      <c r="F63" s="102">
        <v>1546821</v>
      </c>
      <c r="G63" s="102">
        <v>17130942</v>
      </c>
      <c r="H63" s="102">
        <f t="shared" si="11"/>
        <v>39314863</v>
      </c>
      <c r="I63" s="102">
        <v>36976736</v>
      </c>
      <c r="J63" s="102">
        <v>2008419</v>
      </c>
      <c r="K63" s="102">
        <f t="shared" si="12"/>
        <v>329708</v>
      </c>
      <c r="L63" s="102">
        <v>48865</v>
      </c>
      <c r="M63" s="102">
        <v>280843</v>
      </c>
      <c r="N63" s="102">
        <f t="shared" si="13"/>
        <v>5385778</v>
      </c>
      <c r="O63" s="102">
        <v>4237561</v>
      </c>
      <c r="P63" s="102">
        <v>1148217</v>
      </c>
      <c r="Q63" s="102">
        <f t="shared" si="14"/>
        <v>12437435</v>
      </c>
      <c r="R63" s="97">
        <v>1021500</v>
      </c>
      <c r="S63" s="97">
        <f t="shared" si="6"/>
        <v>11415935</v>
      </c>
      <c r="T63" s="179">
        <v>2542752</v>
      </c>
      <c r="U63" s="97">
        <v>8873183</v>
      </c>
      <c r="V63" s="80"/>
    </row>
    <row r="64" spans="1:22" ht="12" customHeight="1" x14ac:dyDescent="0.2">
      <c r="A64" s="103">
        <v>51</v>
      </c>
      <c r="B64" s="108" t="s">
        <v>113</v>
      </c>
      <c r="C64" s="109" t="s">
        <v>222</v>
      </c>
      <c r="D64" s="102">
        <f t="shared" si="9"/>
        <v>57138687</v>
      </c>
      <c r="E64" s="102">
        <f t="shared" si="10"/>
        <v>13533515</v>
      </c>
      <c r="F64" s="102">
        <v>1122960</v>
      </c>
      <c r="G64" s="102">
        <v>12410555</v>
      </c>
      <c r="H64" s="102">
        <f t="shared" si="11"/>
        <v>29697584</v>
      </c>
      <c r="I64" s="102">
        <v>27560414</v>
      </c>
      <c r="J64" s="102">
        <v>1527743</v>
      </c>
      <c r="K64" s="102">
        <f t="shared" si="12"/>
        <v>609427</v>
      </c>
      <c r="L64" s="102">
        <v>119659</v>
      </c>
      <c r="M64" s="102">
        <v>489768</v>
      </c>
      <c r="N64" s="102">
        <f t="shared" si="13"/>
        <v>4092196</v>
      </c>
      <c r="O64" s="102">
        <v>3105988</v>
      </c>
      <c r="P64" s="102">
        <v>986208</v>
      </c>
      <c r="Q64" s="102">
        <f t="shared" si="14"/>
        <v>9815392</v>
      </c>
      <c r="R64" s="97">
        <v>1175646</v>
      </c>
      <c r="S64" s="97">
        <f t="shared" si="6"/>
        <v>8639746</v>
      </c>
      <c r="T64" s="179">
        <v>1960951</v>
      </c>
      <c r="U64" s="97">
        <v>6678795</v>
      </c>
      <c r="V64" s="80"/>
    </row>
    <row r="65" spans="1:22" ht="12" customHeight="1" x14ac:dyDescent="0.2">
      <c r="A65" s="103">
        <v>52</v>
      </c>
      <c r="B65" s="107" t="s">
        <v>162</v>
      </c>
      <c r="C65" s="106" t="s">
        <v>223</v>
      </c>
      <c r="D65" s="102">
        <f t="shared" si="9"/>
        <v>61226887</v>
      </c>
      <c r="E65" s="102">
        <f t="shared" si="10"/>
        <v>14652222</v>
      </c>
      <c r="F65" s="102">
        <v>1239924</v>
      </c>
      <c r="G65" s="102">
        <v>13412298</v>
      </c>
      <c r="H65" s="102">
        <f t="shared" si="11"/>
        <v>31527018</v>
      </c>
      <c r="I65" s="102">
        <v>29488097</v>
      </c>
      <c r="J65" s="102">
        <v>1589148</v>
      </c>
      <c r="K65" s="102">
        <f t="shared" si="12"/>
        <v>449773</v>
      </c>
      <c r="L65" s="102">
        <v>40342</v>
      </c>
      <c r="M65" s="102">
        <v>409431</v>
      </c>
      <c r="N65" s="102">
        <f t="shared" si="13"/>
        <v>4787227</v>
      </c>
      <c r="O65" s="102">
        <v>3738889</v>
      </c>
      <c r="P65" s="102">
        <v>1048338</v>
      </c>
      <c r="Q65" s="102">
        <f t="shared" si="14"/>
        <v>10260420</v>
      </c>
      <c r="R65" s="97">
        <v>760541</v>
      </c>
      <c r="S65" s="97">
        <f t="shared" si="6"/>
        <v>9499879</v>
      </c>
      <c r="T65" s="179">
        <v>2139654</v>
      </c>
      <c r="U65" s="97">
        <v>7360225</v>
      </c>
      <c r="V65" s="80"/>
    </row>
    <row r="66" spans="1:22" ht="12" customHeight="1" x14ac:dyDescent="0.2">
      <c r="A66" s="103">
        <v>53</v>
      </c>
      <c r="B66" s="108" t="s">
        <v>226</v>
      </c>
      <c r="C66" s="109" t="s">
        <v>225</v>
      </c>
      <c r="D66" s="102">
        <f t="shared" si="9"/>
        <v>0</v>
      </c>
      <c r="E66" s="102">
        <f t="shared" si="10"/>
        <v>0</v>
      </c>
      <c r="F66" s="102">
        <v>0</v>
      </c>
      <c r="G66" s="102">
        <v>0</v>
      </c>
      <c r="H66" s="102">
        <f t="shared" si="11"/>
        <v>0</v>
      </c>
      <c r="I66" s="102">
        <v>0</v>
      </c>
      <c r="J66" s="102">
        <v>0</v>
      </c>
      <c r="K66" s="102">
        <f t="shared" si="12"/>
        <v>0</v>
      </c>
      <c r="L66" s="102">
        <v>0</v>
      </c>
      <c r="M66" s="102">
        <v>0</v>
      </c>
      <c r="N66" s="102">
        <f t="shared" si="13"/>
        <v>0</v>
      </c>
      <c r="O66" s="102">
        <v>0</v>
      </c>
      <c r="P66" s="102">
        <v>0</v>
      </c>
      <c r="Q66" s="102">
        <f t="shared" si="14"/>
        <v>0</v>
      </c>
      <c r="R66" s="97">
        <v>0</v>
      </c>
      <c r="S66" s="97">
        <f t="shared" si="6"/>
        <v>0</v>
      </c>
      <c r="T66" s="179">
        <v>0</v>
      </c>
      <c r="U66" s="97">
        <v>0</v>
      </c>
      <c r="V66" s="80"/>
    </row>
    <row r="67" spans="1:22" ht="12" customHeight="1" x14ac:dyDescent="0.2">
      <c r="A67" s="103">
        <v>54</v>
      </c>
      <c r="B67" s="114" t="s">
        <v>236</v>
      </c>
      <c r="C67" s="111" t="s">
        <v>237</v>
      </c>
      <c r="D67" s="102">
        <f t="shared" si="9"/>
        <v>0</v>
      </c>
      <c r="E67" s="102">
        <f t="shared" si="10"/>
        <v>0</v>
      </c>
      <c r="F67" s="102">
        <v>0</v>
      </c>
      <c r="G67" s="102">
        <v>0</v>
      </c>
      <c r="H67" s="102">
        <f t="shared" si="11"/>
        <v>0</v>
      </c>
      <c r="I67" s="102">
        <v>0</v>
      </c>
      <c r="J67" s="102">
        <v>0</v>
      </c>
      <c r="K67" s="102">
        <f t="shared" si="12"/>
        <v>0</v>
      </c>
      <c r="L67" s="102">
        <v>0</v>
      </c>
      <c r="M67" s="102">
        <v>0</v>
      </c>
      <c r="N67" s="102">
        <f t="shared" si="13"/>
        <v>0</v>
      </c>
      <c r="O67" s="102">
        <v>0</v>
      </c>
      <c r="P67" s="102">
        <v>0</v>
      </c>
      <c r="Q67" s="102">
        <f t="shared" si="14"/>
        <v>0</v>
      </c>
      <c r="R67" s="97">
        <v>0</v>
      </c>
      <c r="S67" s="97">
        <f t="shared" si="6"/>
        <v>0</v>
      </c>
      <c r="T67" s="179">
        <v>0</v>
      </c>
      <c r="U67" s="97">
        <v>0</v>
      </c>
      <c r="V67" s="80"/>
    </row>
    <row r="68" spans="1:22" ht="12" customHeight="1" x14ac:dyDescent="0.2">
      <c r="A68" s="103">
        <v>55</v>
      </c>
      <c r="B68" s="108" t="s">
        <v>114</v>
      </c>
      <c r="C68" s="109" t="s">
        <v>52</v>
      </c>
      <c r="D68" s="102">
        <f t="shared" si="9"/>
        <v>150289367</v>
      </c>
      <c r="E68" s="102">
        <f t="shared" si="10"/>
        <v>133854701</v>
      </c>
      <c r="F68" s="102">
        <v>0</v>
      </c>
      <c r="G68" s="102">
        <v>133854701</v>
      </c>
      <c r="H68" s="102">
        <f t="shared" si="11"/>
        <v>1834319</v>
      </c>
      <c r="I68" s="102">
        <v>0</v>
      </c>
      <c r="J68" s="102">
        <v>0</v>
      </c>
      <c r="K68" s="102">
        <f t="shared" si="12"/>
        <v>1834319</v>
      </c>
      <c r="L68" s="102">
        <v>1190798</v>
      </c>
      <c r="M68" s="102">
        <v>643521</v>
      </c>
      <c r="N68" s="102">
        <f t="shared" si="13"/>
        <v>0</v>
      </c>
      <c r="O68" s="102">
        <v>0</v>
      </c>
      <c r="P68" s="102">
        <v>0</v>
      </c>
      <c r="Q68" s="102">
        <f t="shared" si="14"/>
        <v>14600347</v>
      </c>
      <c r="R68" s="97">
        <v>420216</v>
      </c>
      <c r="S68" s="97">
        <f t="shared" si="6"/>
        <v>14180131</v>
      </c>
      <c r="T68" s="179">
        <v>0</v>
      </c>
      <c r="U68" s="97">
        <v>14180131</v>
      </c>
      <c r="V68" s="80"/>
    </row>
    <row r="69" spans="1:22" ht="12" customHeight="1" x14ac:dyDescent="0.2">
      <c r="A69" s="103">
        <v>56</v>
      </c>
      <c r="B69" s="107" t="s">
        <v>115</v>
      </c>
      <c r="C69" s="109" t="s">
        <v>410</v>
      </c>
      <c r="D69" s="102">
        <f t="shared" si="9"/>
        <v>116849470</v>
      </c>
      <c r="E69" s="102">
        <f t="shared" si="10"/>
        <v>102939643</v>
      </c>
      <c r="F69" s="102">
        <v>0</v>
      </c>
      <c r="G69" s="102">
        <v>102939643</v>
      </c>
      <c r="H69" s="102">
        <f t="shared" si="11"/>
        <v>2757919</v>
      </c>
      <c r="I69" s="102">
        <v>0</v>
      </c>
      <c r="J69" s="102">
        <v>0</v>
      </c>
      <c r="K69" s="102">
        <f t="shared" si="12"/>
        <v>2757919</v>
      </c>
      <c r="L69" s="102">
        <v>1586549</v>
      </c>
      <c r="M69" s="102">
        <v>1171370</v>
      </c>
      <c r="N69" s="102">
        <f t="shared" si="13"/>
        <v>0</v>
      </c>
      <c r="O69" s="102">
        <v>0</v>
      </c>
      <c r="P69" s="102">
        <v>0</v>
      </c>
      <c r="Q69" s="102">
        <f t="shared" si="14"/>
        <v>11151908</v>
      </c>
      <c r="R69" s="97">
        <v>266952</v>
      </c>
      <c r="S69" s="97">
        <f t="shared" si="6"/>
        <v>10884956</v>
      </c>
      <c r="T69" s="179">
        <v>0</v>
      </c>
      <c r="U69" s="97">
        <v>10884956</v>
      </c>
      <c r="V69" s="80"/>
    </row>
    <row r="70" spans="1:22" ht="12" customHeight="1" x14ac:dyDescent="0.2">
      <c r="A70" s="103">
        <v>57</v>
      </c>
      <c r="B70" s="110" t="s">
        <v>116</v>
      </c>
      <c r="C70" s="111" t="s">
        <v>117</v>
      </c>
      <c r="D70" s="102">
        <f t="shared" si="9"/>
        <v>153691823</v>
      </c>
      <c r="E70" s="102">
        <f t="shared" si="10"/>
        <v>129589877</v>
      </c>
      <c r="F70" s="102">
        <v>0</v>
      </c>
      <c r="G70" s="102">
        <v>129589877</v>
      </c>
      <c r="H70" s="102">
        <f t="shared" si="11"/>
        <v>1444096</v>
      </c>
      <c r="I70" s="102">
        <v>0</v>
      </c>
      <c r="J70" s="102">
        <v>0</v>
      </c>
      <c r="K70" s="102">
        <f t="shared" si="12"/>
        <v>1444096</v>
      </c>
      <c r="L70" s="102">
        <v>373070</v>
      </c>
      <c r="M70" s="102">
        <v>1071026</v>
      </c>
      <c r="N70" s="102">
        <f t="shared" si="13"/>
        <v>0</v>
      </c>
      <c r="O70" s="102">
        <v>0</v>
      </c>
      <c r="P70" s="102">
        <v>0</v>
      </c>
      <c r="Q70" s="102">
        <f t="shared" si="14"/>
        <v>22657850</v>
      </c>
      <c r="R70" s="97">
        <v>1358884</v>
      </c>
      <c r="S70" s="97">
        <f t="shared" si="6"/>
        <v>21298966</v>
      </c>
      <c r="T70" s="179">
        <v>5849511</v>
      </c>
      <c r="U70" s="97">
        <v>15449455</v>
      </c>
      <c r="V70" s="80"/>
    </row>
    <row r="71" spans="1:22" ht="12" customHeight="1" x14ac:dyDescent="0.2">
      <c r="A71" s="103">
        <v>58</v>
      </c>
      <c r="B71" s="107" t="s">
        <v>118</v>
      </c>
      <c r="C71" s="109" t="s">
        <v>411</v>
      </c>
      <c r="D71" s="102">
        <f t="shared" si="9"/>
        <v>211328038</v>
      </c>
      <c r="E71" s="102">
        <f t="shared" si="10"/>
        <v>173503443</v>
      </c>
      <c r="F71" s="102">
        <v>0</v>
      </c>
      <c r="G71" s="102">
        <v>173503443</v>
      </c>
      <c r="H71" s="102">
        <f t="shared" si="11"/>
        <v>2174073</v>
      </c>
      <c r="I71" s="102">
        <v>0</v>
      </c>
      <c r="J71" s="102">
        <v>0</v>
      </c>
      <c r="K71" s="102">
        <f t="shared" si="12"/>
        <v>2174073</v>
      </c>
      <c r="L71" s="102">
        <v>491154</v>
      </c>
      <c r="M71" s="102">
        <v>1682919</v>
      </c>
      <c r="N71" s="102">
        <f t="shared" si="13"/>
        <v>0</v>
      </c>
      <c r="O71" s="102">
        <v>0</v>
      </c>
      <c r="P71" s="102">
        <v>0</v>
      </c>
      <c r="Q71" s="102">
        <f t="shared" si="14"/>
        <v>35650522</v>
      </c>
      <c r="R71" s="97">
        <v>14743374</v>
      </c>
      <c r="S71" s="97">
        <f t="shared" si="6"/>
        <v>20907148</v>
      </c>
      <c r="T71" s="179">
        <v>0</v>
      </c>
      <c r="U71" s="97">
        <v>20907148</v>
      </c>
      <c r="V71" s="80"/>
    </row>
    <row r="72" spans="1:22" ht="12" customHeight="1" x14ac:dyDescent="0.2">
      <c r="A72" s="103">
        <v>59</v>
      </c>
      <c r="B72" s="108" t="s">
        <v>119</v>
      </c>
      <c r="C72" s="109" t="s">
        <v>331</v>
      </c>
      <c r="D72" s="102">
        <f t="shared" si="9"/>
        <v>136222124</v>
      </c>
      <c r="E72" s="102">
        <f t="shared" si="10"/>
        <v>112473952</v>
      </c>
      <c r="F72" s="102">
        <v>0</v>
      </c>
      <c r="G72" s="102">
        <v>112473952</v>
      </c>
      <c r="H72" s="102">
        <f t="shared" si="11"/>
        <v>1229026</v>
      </c>
      <c r="I72" s="102">
        <v>0</v>
      </c>
      <c r="J72" s="102">
        <v>0</v>
      </c>
      <c r="K72" s="102">
        <f t="shared" si="12"/>
        <v>1229026</v>
      </c>
      <c r="L72" s="102">
        <v>64063</v>
      </c>
      <c r="M72" s="102">
        <v>1164963</v>
      </c>
      <c r="N72" s="102">
        <f t="shared" si="13"/>
        <v>0</v>
      </c>
      <c r="O72" s="102">
        <v>0</v>
      </c>
      <c r="P72" s="102">
        <v>0</v>
      </c>
      <c r="Q72" s="102">
        <f t="shared" si="14"/>
        <v>22519146</v>
      </c>
      <c r="R72" s="97">
        <v>7405555</v>
      </c>
      <c r="S72" s="97">
        <f t="shared" si="6"/>
        <v>15113591</v>
      </c>
      <c r="T72" s="179">
        <v>2810258</v>
      </c>
      <c r="U72" s="97">
        <v>12303333</v>
      </c>
      <c r="V72" s="80"/>
    </row>
    <row r="73" spans="1:22" ht="12" customHeight="1" x14ac:dyDescent="0.2">
      <c r="A73" s="103">
        <v>60</v>
      </c>
      <c r="B73" s="105" t="s">
        <v>120</v>
      </c>
      <c r="C73" s="109" t="s">
        <v>412</v>
      </c>
      <c r="D73" s="102">
        <f t="shared" si="9"/>
        <v>19667818</v>
      </c>
      <c r="E73" s="102">
        <f t="shared" si="10"/>
        <v>0</v>
      </c>
      <c r="F73" s="102">
        <v>0</v>
      </c>
      <c r="G73" s="102">
        <v>0</v>
      </c>
      <c r="H73" s="102">
        <f t="shared" si="11"/>
        <v>0</v>
      </c>
      <c r="I73" s="102">
        <v>0</v>
      </c>
      <c r="J73" s="102">
        <v>0</v>
      </c>
      <c r="K73" s="102">
        <f t="shared" si="12"/>
        <v>0</v>
      </c>
      <c r="L73" s="102">
        <v>0</v>
      </c>
      <c r="M73" s="102">
        <v>0</v>
      </c>
      <c r="N73" s="102">
        <f t="shared" si="13"/>
        <v>0</v>
      </c>
      <c r="O73" s="102">
        <v>0</v>
      </c>
      <c r="P73" s="102">
        <v>0</v>
      </c>
      <c r="Q73" s="102">
        <f t="shared" si="14"/>
        <v>19667818</v>
      </c>
      <c r="R73" s="97">
        <v>8289258</v>
      </c>
      <c r="S73" s="97">
        <f t="shared" si="6"/>
        <v>11378560</v>
      </c>
      <c r="T73" s="179">
        <v>11378560</v>
      </c>
      <c r="U73" s="97">
        <v>0</v>
      </c>
      <c r="V73" s="80"/>
    </row>
    <row r="74" spans="1:22" ht="12" customHeight="1" x14ac:dyDescent="0.2">
      <c r="A74" s="103">
        <v>61</v>
      </c>
      <c r="B74" s="105" t="s">
        <v>121</v>
      </c>
      <c r="C74" s="109" t="s">
        <v>413</v>
      </c>
      <c r="D74" s="102">
        <f t="shared" si="9"/>
        <v>17421611</v>
      </c>
      <c r="E74" s="102">
        <f t="shared" si="10"/>
        <v>0</v>
      </c>
      <c r="F74" s="102">
        <v>0</v>
      </c>
      <c r="G74" s="102">
        <v>0</v>
      </c>
      <c r="H74" s="102">
        <f t="shared" si="11"/>
        <v>0</v>
      </c>
      <c r="I74" s="102">
        <v>0</v>
      </c>
      <c r="J74" s="102">
        <v>0</v>
      </c>
      <c r="K74" s="102">
        <f t="shared" si="12"/>
        <v>0</v>
      </c>
      <c r="L74" s="102">
        <v>0</v>
      </c>
      <c r="M74" s="102">
        <v>0</v>
      </c>
      <c r="N74" s="102">
        <f t="shared" si="13"/>
        <v>0</v>
      </c>
      <c r="O74" s="102">
        <v>0</v>
      </c>
      <c r="P74" s="102">
        <v>0</v>
      </c>
      <c r="Q74" s="102">
        <f t="shared" si="14"/>
        <v>17421611</v>
      </c>
      <c r="R74" s="97">
        <v>7052632</v>
      </c>
      <c r="S74" s="97">
        <f t="shared" si="6"/>
        <v>10368979</v>
      </c>
      <c r="T74" s="179">
        <v>10368979</v>
      </c>
      <c r="U74" s="97">
        <v>0</v>
      </c>
      <c r="V74" s="80"/>
    </row>
    <row r="75" spans="1:22" ht="12" customHeight="1" x14ac:dyDescent="0.2">
      <c r="A75" s="103">
        <v>62</v>
      </c>
      <c r="B75" s="107" t="s">
        <v>122</v>
      </c>
      <c r="C75" s="109" t="s">
        <v>414</v>
      </c>
      <c r="D75" s="102">
        <f t="shared" si="9"/>
        <v>233269752</v>
      </c>
      <c r="E75" s="102">
        <f t="shared" si="10"/>
        <v>6692151</v>
      </c>
      <c r="F75" s="102">
        <v>6692151</v>
      </c>
      <c r="G75" s="102">
        <v>0</v>
      </c>
      <c r="H75" s="102">
        <f t="shared" si="11"/>
        <v>160523743</v>
      </c>
      <c r="I75" s="102">
        <v>152302057</v>
      </c>
      <c r="J75" s="102">
        <v>8221686</v>
      </c>
      <c r="K75" s="102">
        <f t="shared" si="12"/>
        <v>0</v>
      </c>
      <c r="L75" s="102">
        <v>0</v>
      </c>
      <c r="M75" s="102">
        <v>0</v>
      </c>
      <c r="N75" s="102">
        <f t="shared" si="13"/>
        <v>33036286</v>
      </c>
      <c r="O75" s="102">
        <v>27596411</v>
      </c>
      <c r="P75" s="102">
        <v>5439875</v>
      </c>
      <c r="Q75" s="102">
        <f t="shared" si="14"/>
        <v>33017572</v>
      </c>
      <c r="R75" s="97">
        <v>4974264</v>
      </c>
      <c r="S75" s="97">
        <f t="shared" si="6"/>
        <v>28043308</v>
      </c>
      <c r="T75" s="179">
        <v>0</v>
      </c>
      <c r="U75" s="97">
        <v>28043308</v>
      </c>
      <c r="V75" s="80"/>
    </row>
    <row r="76" spans="1:22" ht="12" customHeight="1" x14ac:dyDescent="0.2">
      <c r="A76" s="103">
        <v>63</v>
      </c>
      <c r="B76" s="107" t="s">
        <v>123</v>
      </c>
      <c r="C76" s="106" t="s">
        <v>51</v>
      </c>
      <c r="D76" s="102">
        <f t="shared" si="9"/>
        <v>134445346</v>
      </c>
      <c r="E76" s="102">
        <f t="shared" si="10"/>
        <v>3842186</v>
      </c>
      <c r="F76" s="102">
        <v>3842186</v>
      </c>
      <c r="G76" s="102">
        <v>0</v>
      </c>
      <c r="H76" s="102">
        <f t="shared" si="11"/>
        <v>94091553</v>
      </c>
      <c r="I76" s="102">
        <v>89264457</v>
      </c>
      <c r="J76" s="102">
        <v>4827096</v>
      </c>
      <c r="K76" s="102">
        <f t="shared" si="12"/>
        <v>0</v>
      </c>
      <c r="L76" s="102">
        <v>0</v>
      </c>
      <c r="M76" s="102">
        <v>0</v>
      </c>
      <c r="N76" s="102">
        <f t="shared" si="13"/>
        <v>19054173</v>
      </c>
      <c r="O76" s="102">
        <v>15876129</v>
      </c>
      <c r="P76" s="102">
        <v>3178044</v>
      </c>
      <c r="Q76" s="102">
        <f t="shared" si="14"/>
        <v>17457434</v>
      </c>
      <c r="R76" s="97">
        <v>1098284</v>
      </c>
      <c r="S76" s="97">
        <f t="shared" si="6"/>
        <v>16359150</v>
      </c>
      <c r="T76" s="179">
        <v>0</v>
      </c>
      <c r="U76" s="97">
        <v>16359150</v>
      </c>
      <c r="V76" s="80"/>
    </row>
    <row r="77" spans="1:22" ht="12" customHeight="1" x14ac:dyDescent="0.2">
      <c r="A77" s="103">
        <v>64</v>
      </c>
      <c r="B77" s="107" t="s">
        <v>124</v>
      </c>
      <c r="C77" s="109" t="s">
        <v>415</v>
      </c>
      <c r="D77" s="102">
        <f t="shared" si="9"/>
        <v>314220224</v>
      </c>
      <c r="E77" s="102">
        <f t="shared" si="10"/>
        <v>8219942</v>
      </c>
      <c r="F77" s="102">
        <v>8219942</v>
      </c>
      <c r="G77" s="102">
        <v>0</v>
      </c>
      <c r="H77" s="102">
        <f t="shared" si="11"/>
        <v>215719122</v>
      </c>
      <c r="I77" s="102">
        <v>204763942</v>
      </c>
      <c r="J77" s="102">
        <v>10955180</v>
      </c>
      <c r="K77" s="102">
        <f t="shared" si="12"/>
        <v>0</v>
      </c>
      <c r="L77" s="102">
        <v>0</v>
      </c>
      <c r="M77" s="102">
        <v>0</v>
      </c>
      <c r="N77" s="102">
        <f t="shared" si="13"/>
        <v>44594753</v>
      </c>
      <c r="O77" s="102">
        <v>37338965</v>
      </c>
      <c r="P77" s="102">
        <v>7255788</v>
      </c>
      <c r="Q77" s="102">
        <f t="shared" si="14"/>
        <v>45686407</v>
      </c>
      <c r="R77" s="97">
        <v>8865933</v>
      </c>
      <c r="S77" s="97">
        <f t="shared" ref="S77:S140" si="15">T77+U77</f>
        <v>36820474</v>
      </c>
      <c r="T77" s="179">
        <v>0</v>
      </c>
      <c r="U77" s="97">
        <v>36820474</v>
      </c>
      <c r="V77" s="80"/>
    </row>
    <row r="78" spans="1:22" ht="12" customHeight="1" x14ac:dyDescent="0.2">
      <c r="A78" s="103">
        <v>65</v>
      </c>
      <c r="B78" s="107" t="s">
        <v>125</v>
      </c>
      <c r="C78" s="109" t="s">
        <v>416</v>
      </c>
      <c r="D78" s="102">
        <f t="shared" ref="D78:D141" si="16">E78+H78+N78+Q78</f>
        <v>8207731</v>
      </c>
      <c r="E78" s="102">
        <f t="shared" si="10"/>
        <v>0</v>
      </c>
      <c r="F78" s="102">
        <v>0</v>
      </c>
      <c r="G78" s="102">
        <v>0</v>
      </c>
      <c r="H78" s="102">
        <f t="shared" si="11"/>
        <v>0</v>
      </c>
      <c r="I78" s="102">
        <v>0</v>
      </c>
      <c r="J78" s="102">
        <v>0</v>
      </c>
      <c r="K78" s="102">
        <f t="shared" si="12"/>
        <v>0</v>
      </c>
      <c r="L78" s="102">
        <v>0</v>
      </c>
      <c r="M78" s="102">
        <v>0</v>
      </c>
      <c r="N78" s="102">
        <f t="shared" si="13"/>
        <v>0</v>
      </c>
      <c r="O78" s="102">
        <v>0</v>
      </c>
      <c r="P78" s="102">
        <v>0</v>
      </c>
      <c r="Q78" s="102">
        <f t="shared" si="14"/>
        <v>8207731</v>
      </c>
      <c r="R78" s="97">
        <v>0</v>
      </c>
      <c r="S78" s="97">
        <f t="shared" si="15"/>
        <v>8207731</v>
      </c>
      <c r="T78" s="179">
        <v>8207731</v>
      </c>
      <c r="U78" s="97">
        <v>0</v>
      </c>
      <c r="V78" s="80"/>
    </row>
    <row r="79" spans="1:22" ht="12" customHeight="1" x14ac:dyDescent="0.2">
      <c r="A79" s="103">
        <v>66</v>
      </c>
      <c r="B79" s="105" t="s">
        <v>126</v>
      </c>
      <c r="C79" s="109" t="s">
        <v>417</v>
      </c>
      <c r="D79" s="102">
        <f t="shared" si="16"/>
        <v>7576636</v>
      </c>
      <c r="E79" s="102">
        <f t="shared" si="10"/>
        <v>0</v>
      </c>
      <c r="F79" s="102">
        <v>0</v>
      </c>
      <c r="G79" s="102">
        <v>0</v>
      </c>
      <c r="H79" s="102">
        <f t="shared" si="11"/>
        <v>0</v>
      </c>
      <c r="I79" s="102">
        <v>0</v>
      </c>
      <c r="J79" s="102">
        <v>0</v>
      </c>
      <c r="K79" s="102">
        <f t="shared" si="12"/>
        <v>0</v>
      </c>
      <c r="L79" s="102">
        <v>0</v>
      </c>
      <c r="M79" s="102">
        <v>0</v>
      </c>
      <c r="N79" s="102">
        <f t="shared" si="13"/>
        <v>0</v>
      </c>
      <c r="O79" s="102">
        <v>0</v>
      </c>
      <c r="P79" s="102">
        <v>0</v>
      </c>
      <c r="Q79" s="102">
        <f t="shared" si="14"/>
        <v>7576636</v>
      </c>
      <c r="R79" s="97">
        <v>0</v>
      </c>
      <c r="S79" s="97">
        <f t="shared" si="15"/>
        <v>7576636</v>
      </c>
      <c r="T79" s="179">
        <v>7576636</v>
      </c>
      <c r="U79" s="97">
        <v>0</v>
      </c>
      <c r="V79" s="80"/>
    </row>
    <row r="80" spans="1:22" ht="12" customHeight="1" x14ac:dyDescent="0.2">
      <c r="A80" s="103">
        <v>67</v>
      </c>
      <c r="B80" s="107" t="s">
        <v>127</v>
      </c>
      <c r="C80" s="109" t="s">
        <v>418</v>
      </c>
      <c r="D80" s="102">
        <f t="shared" si="16"/>
        <v>9487756</v>
      </c>
      <c r="E80" s="102">
        <f t="shared" si="10"/>
        <v>0</v>
      </c>
      <c r="F80" s="102">
        <v>0</v>
      </c>
      <c r="G80" s="102">
        <v>0</v>
      </c>
      <c r="H80" s="102">
        <f t="shared" si="11"/>
        <v>0</v>
      </c>
      <c r="I80" s="102">
        <v>0</v>
      </c>
      <c r="J80" s="102">
        <v>0</v>
      </c>
      <c r="K80" s="102">
        <f t="shared" si="12"/>
        <v>0</v>
      </c>
      <c r="L80" s="102">
        <v>0</v>
      </c>
      <c r="M80" s="102">
        <v>0</v>
      </c>
      <c r="N80" s="102">
        <f t="shared" si="13"/>
        <v>0</v>
      </c>
      <c r="O80" s="102">
        <v>0</v>
      </c>
      <c r="P80" s="102">
        <v>0</v>
      </c>
      <c r="Q80" s="102">
        <f t="shared" si="14"/>
        <v>9487756</v>
      </c>
      <c r="R80" s="97">
        <v>0</v>
      </c>
      <c r="S80" s="97">
        <f t="shared" si="15"/>
        <v>9487756</v>
      </c>
      <c r="T80" s="179">
        <v>9487756</v>
      </c>
      <c r="U80" s="97">
        <v>0</v>
      </c>
      <c r="V80" s="80"/>
    </row>
    <row r="81" spans="1:22" ht="12" customHeight="1" x14ac:dyDescent="0.2">
      <c r="A81" s="103">
        <v>68</v>
      </c>
      <c r="B81" s="107" t="s">
        <v>128</v>
      </c>
      <c r="C81" s="109" t="s">
        <v>419</v>
      </c>
      <c r="D81" s="102">
        <f t="shared" si="16"/>
        <v>10564194</v>
      </c>
      <c r="E81" s="102">
        <f t="shared" ref="E81:E144" si="17">F81+G81</f>
        <v>0</v>
      </c>
      <c r="F81" s="102">
        <v>0</v>
      </c>
      <c r="G81" s="102">
        <v>0</v>
      </c>
      <c r="H81" s="102">
        <f t="shared" ref="H81:H144" si="18">I81+J81+K81</f>
        <v>0</v>
      </c>
      <c r="I81" s="102">
        <v>0</v>
      </c>
      <c r="J81" s="102">
        <v>0</v>
      </c>
      <c r="K81" s="102">
        <f t="shared" ref="K81:K144" si="19">L81+M81</f>
        <v>0</v>
      </c>
      <c r="L81" s="102">
        <v>0</v>
      </c>
      <c r="M81" s="102">
        <v>0</v>
      </c>
      <c r="N81" s="102">
        <f t="shared" ref="N81:N144" si="20">O81+P81</f>
        <v>0</v>
      </c>
      <c r="O81" s="102">
        <v>0</v>
      </c>
      <c r="P81" s="102">
        <v>0</v>
      </c>
      <c r="Q81" s="102">
        <f t="shared" ref="Q81:Q144" si="21">R81+S81</f>
        <v>10564194</v>
      </c>
      <c r="R81" s="97">
        <v>0</v>
      </c>
      <c r="S81" s="97">
        <f t="shared" si="15"/>
        <v>10564194</v>
      </c>
      <c r="T81" s="179">
        <v>10564194</v>
      </c>
      <c r="U81" s="97">
        <v>0</v>
      </c>
      <c r="V81" s="80"/>
    </row>
    <row r="82" spans="1:22" ht="12" customHeight="1" x14ac:dyDescent="0.2">
      <c r="A82" s="103">
        <v>69</v>
      </c>
      <c r="B82" s="105" t="s">
        <v>129</v>
      </c>
      <c r="C82" s="109" t="s">
        <v>420</v>
      </c>
      <c r="D82" s="102">
        <f t="shared" si="16"/>
        <v>14530912</v>
      </c>
      <c r="E82" s="102">
        <f t="shared" si="17"/>
        <v>0</v>
      </c>
      <c r="F82" s="102">
        <v>0</v>
      </c>
      <c r="G82" s="102">
        <v>0</v>
      </c>
      <c r="H82" s="102">
        <f t="shared" si="18"/>
        <v>0</v>
      </c>
      <c r="I82" s="102">
        <v>0</v>
      </c>
      <c r="J82" s="102">
        <v>0</v>
      </c>
      <c r="K82" s="102">
        <f t="shared" si="19"/>
        <v>0</v>
      </c>
      <c r="L82" s="102">
        <v>0</v>
      </c>
      <c r="M82" s="102">
        <v>0</v>
      </c>
      <c r="N82" s="102">
        <f t="shared" si="20"/>
        <v>0</v>
      </c>
      <c r="O82" s="102">
        <v>0</v>
      </c>
      <c r="P82" s="102">
        <v>0</v>
      </c>
      <c r="Q82" s="102">
        <f t="shared" si="21"/>
        <v>14530912</v>
      </c>
      <c r="R82" s="97">
        <v>2677925</v>
      </c>
      <c r="S82" s="97">
        <f t="shared" si="15"/>
        <v>11852987</v>
      </c>
      <c r="T82" s="179">
        <v>11852987</v>
      </c>
      <c r="U82" s="97">
        <v>0</v>
      </c>
      <c r="V82" s="80"/>
    </row>
    <row r="83" spans="1:22" ht="12" customHeight="1" x14ac:dyDescent="0.2">
      <c r="A83" s="103">
        <v>70</v>
      </c>
      <c r="B83" s="105" t="s">
        <v>130</v>
      </c>
      <c r="C83" s="109" t="s">
        <v>421</v>
      </c>
      <c r="D83" s="102">
        <f t="shared" si="16"/>
        <v>9370174</v>
      </c>
      <c r="E83" s="102">
        <f t="shared" si="17"/>
        <v>0</v>
      </c>
      <c r="F83" s="102">
        <v>0</v>
      </c>
      <c r="G83" s="102">
        <v>0</v>
      </c>
      <c r="H83" s="102">
        <f t="shared" si="18"/>
        <v>0</v>
      </c>
      <c r="I83" s="102">
        <v>0</v>
      </c>
      <c r="J83" s="102">
        <v>0</v>
      </c>
      <c r="K83" s="102">
        <f t="shared" si="19"/>
        <v>0</v>
      </c>
      <c r="L83" s="102">
        <v>0</v>
      </c>
      <c r="M83" s="102">
        <v>0</v>
      </c>
      <c r="N83" s="102">
        <f t="shared" si="20"/>
        <v>0</v>
      </c>
      <c r="O83" s="102">
        <v>0</v>
      </c>
      <c r="P83" s="102">
        <v>0</v>
      </c>
      <c r="Q83" s="102">
        <f t="shared" si="21"/>
        <v>9370174</v>
      </c>
      <c r="R83" s="97">
        <v>0</v>
      </c>
      <c r="S83" s="97">
        <f t="shared" si="15"/>
        <v>9370174</v>
      </c>
      <c r="T83" s="179">
        <v>9370174</v>
      </c>
      <c r="U83" s="97">
        <v>0</v>
      </c>
      <c r="V83" s="80"/>
    </row>
    <row r="84" spans="1:22" ht="12" customHeight="1" x14ac:dyDescent="0.2">
      <c r="A84" s="103">
        <v>71</v>
      </c>
      <c r="B84" s="105" t="s">
        <v>131</v>
      </c>
      <c r="C84" s="109" t="s">
        <v>422</v>
      </c>
      <c r="D84" s="102">
        <f t="shared" si="16"/>
        <v>8171263</v>
      </c>
      <c r="E84" s="102">
        <f t="shared" si="17"/>
        <v>0</v>
      </c>
      <c r="F84" s="102">
        <v>0</v>
      </c>
      <c r="G84" s="102">
        <v>0</v>
      </c>
      <c r="H84" s="102">
        <f t="shared" si="18"/>
        <v>0</v>
      </c>
      <c r="I84" s="102">
        <v>0</v>
      </c>
      <c r="J84" s="102">
        <v>0</v>
      </c>
      <c r="K84" s="102">
        <f t="shared" si="19"/>
        <v>0</v>
      </c>
      <c r="L84" s="102">
        <v>0</v>
      </c>
      <c r="M84" s="102">
        <v>0</v>
      </c>
      <c r="N84" s="102">
        <f t="shared" si="20"/>
        <v>0</v>
      </c>
      <c r="O84" s="102">
        <v>0</v>
      </c>
      <c r="P84" s="102">
        <v>0</v>
      </c>
      <c r="Q84" s="102">
        <f t="shared" si="21"/>
        <v>8171263</v>
      </c>
      <c r="R84" s="97">
        <v>0</v>
      </c>
      <c r="S84" s="97">
        <f t="shared" si="15"/>
        <v>8171263</v>
      </c>
      <c r="T84" s="179">
        <v>8171263</v>
      </c>
      <c r="U84" s="97">
        <v>0</v>
      </c>
      <c r="V84" s="80"/>
    </row>
    <row r="85" spans="1:22" ht="12" customHeight="1" x14ac:dyDescent="0.2">
      <c r="A85" s="103">
        <v>72</v>
      </c>
      <c r="B85" s="108" t="s">
        <v>132</v>
      </c>
      <c r="C85" s="109" t="s">
        <v>133</v>
      </c>
      <c r="D85" s="102">
        <f t="shared" si="16"/>
        <v>280698744</v>
      </c>
      <c r="E85" s="102">
        <f t="shared" si="17"/>
        <v>87116503</v>
      </c>
      <c r="F85" s="102">
        <v>5086161</v>
      </c>
      <c r="G85" s="102">
        <v>82030342</v>
      </c>
      <c r="H85" s="102">
        <f t="shared" si="18"/>
        <v>124197269</v>
      </c>
      <c r="I85" s="102">
        <v>116415394</v>
      </c>
      <c r="J85" s="102">
        <v>6331099</v>
      </c>
      <c r="K85" s="102">
        <f t="shared" si="19"/>
        <v>1450776</v>
      </c>
      <c r="L85" s="102">
        <v>778221</v>
      </c>
      <c r="M85" s="102">
        <v>672555</v>
      </c>
      <c r="N85" s="102">
        <f t="shared" si="20"/>
        <v>26750990</v>
      </c>
      <c r="O85" s="102">
        <v>22194299</v>
      </c>
      <c r="P85" s="102">
        <v>4556691</v>
      </c>
      <c r="Q85" s="102">
        <f t="shared" si="21"/>
        <v>42633982</v>
      </c>
      <c r="R85" s="97">
        <v>2910289</v>
      </c>
      <c r="S85" s="97">
        <f t="shared" si="15"/>
        <v>39723693</v>
      </c>
      <c r="T85" s="179">
        <v>8743126</v>
      </c>
      <c r="U85" s="97">
        <v>30980567</v>
      </c>
      <c r="V85" s="80"/>
    </row>
    <row r="86" spans="1:22" ht="12" customHeight="1" x14ac:dyDescent="0.2">
      <c r="A86" s="103">
        <v>73</v>
      </c>
      <c r="B86" s="105" t="s">
        <v>134</v>
      </c>
      <c r="C86" s="109" t="s">
        <v>423</v>
      </c>
      <c r="D86" s="102">
        <f t="shared" si="16"/>
        <v>456432116</v>
      </c>
      <c r="E86" s="102">
        <f t="shared" si="17"/>
        <v>32336526</v>
      </c>
      <c r="F86" s="102">
        <v>11552104</v>
      </c>
      <c r="G86" s="102">
        <v>20784422</v>
      </c>
      <c r="H86" s="102">
        <f t="shared" si="18"/>
        <v>290301375</v>
      </c>
      <c r="I86" s="102">
        <v>275201625</v>
      </c>
      <c r="J86" s="102">
        <v>15099750</v>
      </c>
      <c r="K86" s="102">
        <f t="shared" si="19"/>
        <v>0</v>
      </c>
      <c r="L86" s="102">
        <v>0</v>
      </c>
      <c r="M86" s="102">
        <v>0</v>
      </c>
      <c r="N86" s="102">
        <f t="shared" si="20"/>
        <v>65060960</v>
      </c>
      <c r="O86" s="102">
        <v>52959854</v>
      </c>
      <c r="P86" s="102">
        <v>12101106</v>
      </c>
      <c r="Q86" s="102">
        <f t="shared" si="21"/>
        <v>68733255</v>
      </c>
      <c r="R86" s="97">
        <v>17058078</v>
      </c>
      <c r="S86" s="97">
        <f t="shared" si="15"/>
        <v>51675177</v>
      </c>
      <c r="T86" s="179">
        <v>0</v>
      </c>
      <c r="U86" s="97">
        <v>51675177</v>
      </c>
      <c r="V86" s="80"/>
    </row>
    <row r="87" spans="1:22" ht="12" customHeight="1" x14ac:dyDescent="0.2">
      <c r="A87" s="103">
        <v>74</v>
      </c>
      <c r="B87" s="108" t="s">
        <v>135</v>
      </c>
      <c r="C87" s="109" t="s">
        <v>35</v>
      </c>
      <c r="D87" s="102">
        <f t="shared" si="16"/>
        <v>245574036</v>
      </c>
      <c r="E87" s="102">
        <f t="shared" si="17"/>
        <v>6699453</v>
      </c>
      <c r="F87" s="102">
        <v>6699453</v>
      </c>
      <c r="G87" s="102">
        <v>0</v>
      </c>
      <c r="H87" s="102">
        <f t="shared" si="18"/>
        <v>164924048</v>
      </c>
      <c r="I87" s="102">
        <v>156407398</v>
      </c>
      <c r="J87" s="102">
        <v>8516650</v>
      </c>
      <c r="K87" s="102">
        <f t="shared" si="19"/>
        <v>0</v>
      </c>
      <c r="L87" s="102">
        <v>0</v>
      </c>
      <c r="M87" s="102">
        <v>0</v>
      </c>
      <c r="N87" s="102">
        <f t="shared" si="20"/>
        <v>36404137</v>
      </c>
      <c r="O87" s="102">
        <v>31843513</v>
      </c>
      <c r="P87" s="102">
        <v>4560624</v>
      </c>
      <c r="Q87" s="102">
        <f t="shared" si="21"/>
        <v>37546398</v>
      </c>
      <c r="R87" s="97">
        <v>4421558</v>
      </c>
      <c r="S87" s="97">
        <f t="shared" si="15"/>
        <v>33124840</v>
      </c>
      <c r="T87" s="179">
        <v>5376859</v>
      </c>
      <c r="U87" s="97">
        <v>27747981</v>
      </c>
      <c r="V87" s="80"/>
    </row>
    <row r="88" spans="1:22" ht="12" customHeight="1" x14ac:dyDescent="0.2">
      <c r="A88" s="103">
        <v>75</v>
      </c>
      <c r="B88" s="110" t="s">
        <v>136</v>
      </c>
      <c r="C88" s="111" t="s">
        <v>436</v>
      </c>
      <c r="D88" s="102">
        <f t="shared" si="16"/>
        <v>164129008</v>
      </c>
      <c r="E88" s="102">
        <f t="shared" si="17"/>
        <v>4409599</v>
      </c>
      <c r="F88" s="102">
        <v>4409599</v>
      </c>
      <c r="G88" s="102">
        <v>0</v>
      </c>
      <c r="H88" s="102">
        <f t="shared" si="18"/>
        <v>107058124</v>
      </c>
      <c r="I88" s="102">
        <v>101523222</v>
      </c>
      <c r="J88" s="102">
        <v>5534902</v>
      </c>
      <c r="K88" s="102">
        <f t="shared" si="19"/>
        <v>0</v>
      </c>
      <c r="L88" s="102">
        <v>0</v>
      </c>
      <c r="M88" s="102">
        <v>0</v>
      </c>
      <c r="N88" s="102">
        <f t="shared" si="20"/>
        <v>22386535</v>
      </c>
      <c r="O88" s="102">
        <v>18536076</v>
      </c>
      <c r="P88" s="102">
        <v>3850459</v>
      </c>
      <c r="Q88" s="102">
        <f t="shared" si="21"/>
        <v>30274750</v>
      </c>
      <c r="R88" s="97">
        <v>5261918</v>
      </c>
      <c r="S88" s="97">
        <f t="shared" si="15"/>
        <v>25012832</v>
      </c>
      <c r="T88" s="179">
        <v>4890275</v>
      </c>
      <c r="U88" s="97">
        <v>20122557</v>
      </c>
      <c r="V88" s="80"/>
    </row>
    <row r="89" spans="1:22" ht="12" customHeight="1" x14ac:dyDescent="0.2">
      <c r="A89" s="103">
        <v>76</v>
      </c>
      <c r="B89" s="105" t="s">
        <v>137</v>
      </c>
      <c r="C89" s="109" t="s">
        <v>36</v>
      </c>
      <c r="D89" s="102">
        <f t="shared" si="16"/>
        <v>412867219</v>
      </c>
      <c r="E89" s="102">
        <f t="shared" si="17"/>
        <v>11511009</v>
      </c>
      <c r="F89" s="102">
        <v>11511009</v>
      </c>
      <c r="G89" s="102">
        <v>0</v>
      </c>
      <c r="H89" s="102">
        <f t="shared" si="18"/>
        <v>277115443</v>
      </c>
      <c r="I89" s="102">
        <v>262896582</v>
      </c>
      <c r="J89" s="102">
        <v>14218861</v>
      </c>
      <c r="K89" s="102">
        <f t="shared" si="19"/>
        <v>0</v>
      </c>
      <c r="L89" s="102">
        <v>0</v>
      </c>
      <c r="M89" s="102">
        <v>0</v>
      </c>
      <c r="N89" s="102">
        <f t="shared" si="20"/>
        <v>54110858</v>
      </c>
      <c r="O89" s="102">
        <v>44030142</v>
      </c>
      <c r="P89" s="102">
        <v>10080716</v>
      </c>
      <c r="Q89" s="102">
        <f t="shared" si="21"/>
        <v>70129909</v>
      </c>
      <c r="R89" s="97">
        <v>15477549</v>
      </c>
      <c r="S89" s="97">
        <f t="shared" si="15"/>
        <v>54652360</v>
      </c>
      <c r="T89" s="179">
        <v>6968716</v>
      </c>
      <c r="U89" s="97">
        <v>47683644</v>
      </c>
      <c r="V89" s="80"/>
    </row>
    <row r="90" spans="1:22" ht="12" customHeight="1" x14ac:dyDescent="0.2">
      <c r="A90" s="103">
        <v>77</v>
      </c>
      <c r="B90" s="110" t="s">
        <v>138</v>
      </c>
      <c r="C90" s="111" t="s">
        <v>50</v>
      </c>
      <c r="D90" s="102">
        <f t="shared" si="16"/>
        <v>124008312</v>
      </c>
      <c r="E90" s="102">
        <f t="shared" si="17"/>
        <v>99219597</v>
      </c>
      <c r="F90" s="102">
        <v>0</v>
      </c>
      <c r="G90" s="102">
        <v>99219597</v>
      </c>
      <c r="H90" s="102">
        <f t="shared" si="18"/>
        <v>2339500</v>
      </c>
      <c r="I90" s="102">
        <v>0</v>
      </c>
      <c r="J90" s="102">
        <v>0</v>
      </c>
      <c r="K90" s="102">
        <f t="shared" si="19"/>
        <v>2339500</v>
      </c>
      <c r="L90" s="102">
        <v>670142</v>
      </c>
      <c r="M90" s="102">
        <v>1669358</v>
      </c>
      <c r="N90" s="102">
        <f t="shared" si="20"/>
        <v>0</v>
      </c>
      <c r="O90" s="102">
        <v>0</v>
      </c>
      <c r="P90" s="102">
        <v>0</v>
      </c>
      <c r="Q90" s="102">
        <f t="shared" si="21"/>
        <v>22449215</v>
      </c>
      <c r="R90" s="97">
        <v>11400896</v>
      </c>
      <c r="S90" s="97">
        <f t="shared" si="15"/>
        <v>11048319</v>
      </c>
      <c r="T90" s="179">
        <v>0</v>
      </c>
      <c r="U90" s="97">
        <v>11048319</v>
      </c>
      <c r="V90" s="80"/>
    </row>
    <row r="91" spans="1:22" ht="12" customHeight="1" x14ac:dyDescent="0.2">
      <c r="A91" s="103">
        <v>78</v>
      </c>
      <c r="B91" s="105" t="s">
        <v>139</v>
      </c>
      <c r="C91" s="109" t="s">
        <v>424</v>
      </c>
      <c r="D91" s="102">
        <f t="shared" si="16"/>
        <v>322304728</v>
      </c>
      <c r="E91" s="102">
        <f t="shared" si="17"/>
        <v>8632272</v>
      </c>
      <c r="F91" s="102">
        <v>8632272</v>
      </c>
      <c r="G91" s="102">
        <v>0</v>
      </c>
      <c r="H91" s="102">
        <f t="shared" si="18"/>
        <v>218860922</v>
      </c>
      <c r="I91" s="102">
        <v>207538622</v>
      </c>
      <c r="J91" s="102">
        <v>11322300</v>
      </c>
      <c r="K91" s="102">
        <f t="shared" si="19"/>
        <v>0</v>
      </c>
      <c r="L91" s="102">
        <v>0</v>
      </c>
      <c r="M91" s="102">
        <v>0</v>
      </c>
      <c r="N91" s="102">
        <f t="shared" si="20"/>
        <v>46163253</v>
      </c>
      <c r="O91" s="102">
        <v>37512303</v>
      </c>
      <c r="P91" s="102">
        <v>8650950</v>
      </c>
      <c r="Q91" s="102">
        <f t="shared" si="21"/>
        <v>48648281</v>
      </c>
      <c r="R91" s="97">
        <v>8378515</v>
      </c>
      <c r="S91" s="97">
        <f t="shared" si="15"/>
        <v>40269766</v>
      </c>
      <c r="T91" s="179">
        <v>3192115</v>
      </c>
      <c r="U91" s="97">
        <v>37077651</v>
      </c>
      <c r="V91" s="80"/>
    </row>
    <row r="92" spans="1:22" ht="12" customHeight="1" x14ac:dyDescent="0.2">
      <c r="A92" s="103">
        <v>79</v>
      </c>
      <c r="B92" s="110" t="s">
        <v>140</v>
      </c>
      <c r="C92" s="111" t="s">
        <v>313</v>
      </c>
      <c r="D92" s="102">
        <f t="shared" si="16"/>
        <v>16168943</v>
      </c>
      <c r="E92" s="102">
        <f t="shared" si="17"/>
        <v>0</v>
      </c>
      <c r="F92" s="102">
        <v>0</v>
      </c>
      <c r="G92" s="102">
        <v>0</v>
      </c>
      <c r="H92" s="102">
        <f t="shared" si="18"/>
        <v>0</v>
      </c>
      <c r="I92" s="102">
        <v>0</v>
      </c>
      <c r="J92" s="102">
        <v>0</v>
      </c>
      <c r="K92" s="102">
        <f t="shared" si="19"/>
        <v>0</v>
      </c>
      <c r="L92" s="102">
        <v>0</v>
      </c>
      <c r="M92" s="102">
        <v>0</v>
      </c>
      <c r="N92" s="102">
        <f t="shared" si="20"/>
        <v>0</v>
      </c>
      <c r="O92" s="102">
        <v>0</v>
      </c>
      <c r="P92" s="102">
        <v>0</v>
      </c>
      <c r="Q92" s="102">
        <f t="shared" si="21"/>
        <v>16168943</v>
      </c>
      <c r="R92" s="97">
        <v>16168943</v>
      </c>
      <c r="S92" s="97">
        <f t="shared" si="15"/>
        <v>0</v>
      </c>
      <c r="T92" s="179">
        <v>0</v>
      </c>
      <c r="U92" s="97">
        <v>0</v>
      </c>
      <c r="V92" s="80"/>
    </row>
    <row r="93" spans="1:22" ht="12" customHeight="1" x14ac:dyDescent="0.2">
      <c r="A93" s="103">
        <v>80</v>
      </c>
      <c r="B93" s="107" t="s">
        <v>141</v>
      </c>
      <c r="C93" s="115" t="s">
        <v>262</v>
      </c>
      <c r="D93" s="102">
        <f t="shared" si="16"/>
        <v>0</v>
      </c>
      <c r="E93" s="102">
        <f t="shared" si="17"/>
        <v>0</v>
      </c>
      <c r="F93" s="102">
        <v>0</v>
      </c>
      <c r="G93" s="102">
        <v>0</v>
      </c>
      <c r="H93" s="102">
        <f t="shared" si="18"/>
        <v>0</v>
      </c>
      <c r="I93" s="102">
        <v>0</v>
      </c>
      <c r="J93" s="102"/>
      <c r="K93" s="102">
        <f t="shared" si="19"/>
        <v>0</v>
      </c>
      <c r="L93" s="102">
        <v>0</v>
      </c>
      <c r="M93" s="102">
        <v>0</v>
      </c>
      <c r="N93" s="102">
        <f t="shared" si="20"/>
        <v>0</v>
      </c>
      <c r="O93" s="102">
        <v>0</v>
      </c>
      <c r="P93" s="102">
        <v>0</v>
      </c>
      <c r="Q93" s="102">
        <f t="shared" si="21"/>
        <v>0</v>
      </c>
      <c r="R93" s="97">
        <v>0</v>
      </c>
      <c r="S93" s="97">
        <f t="shared" si="15"/>
        <v>0</v>
      </c>
      <c r="T93" s="179">
        <v>0</v>
      </c>
      <c r="U93" s="97">
        <v>0</v>
      </c>
      <c r="V93" s="80"/>
    </row>
    <row r="94" spans="1:22" ht="22.5" customHeight="1" x14ac:dyDescent="0.2">
      <c r="A94" s="348">
        <v>81</v>
      </c>
      <c r="B94" s="351" t="s">
        <v>142</v>
      </c>
      <c r="C94" s="109" t="s">
        <v>252</v>
      </c>
      <c r="D94" s="102">
        <f t="shared" si="16"/>
        <v>26734455</v>
      </c>
      <c r="E94" s="102">
        <f t="shared" si="17"/>
        <v>1074533</v>
      </c>
      <c r="F94" s="102">
        <v>1074533</v>
      </c>
      <c r="G94" s="102">
        <v>0</v>
      </c>
      <c r="H94" s="102">
        <f t="shared" si="18"/>
        <v>8733436</v>
      </c>
      <c r="I94" s="102">
        <v>8087026</v>
      </c>
      <c r="J94" s="102">
        <v>646410</v>
      </c>
      <c r="K94" s="102">
        <f t="shared" si="19"/>
        <v>0</v>
      </c>
      <c r="L94" s="102">
        <v>0</v>
      </c>
      <c r="M94" s="102">
        <v>0</v>
      </c>
      <c r="N94" s="102">
        <f t="shared" si="20"/>
        <v>6403268</v>
      </c>
      <c r="O94" s="102">
        <v>6035996</v>
      </c>
      <c r="P94" s="102">
        <v>367272</v>
      </c>
      <c r="Q94" s="102">
        <f t="shared" si="21"/>
        <v>10523218</v>
      </c>
      <c r="R94" s="102">
        <v>8562536</v>
      </c>
      <c r="S94" s="97">
        <f t="shared" si="15"/>
        <v>1960682</v>
      </c>
      <c r="T94" s="179">
        <v>0</v>
      </c>
      <c r="U94" s="97">
        <v>1960682</v>
      </c>
      <c r="V94" s="80"/>
    </row>
    <row r="95" spans="1:22" ht="36" customHeight="1" x14ac:dyDescent="0.2">
      <c r="A95" s="349"/>
      <c r="B95" s="352"/>
      <c r="C95" s="111" t="s">
        <v>311</v>
      </c>
      <c r="D95" s="102">
        <f t="shared" si="16"/>
        <v>21508122</v>
      </c>
      <c r="E95" s="102">
        <f t="shared" si="17"/>
        <v>1074533</v>
      </c>
      <c r="F95" s="102">
        <v>1074533</v>
      </c>
      <c r="G95" s="102">
        <v>0</v>
      </c>
      <c r="H95" s="102">
        <f t="shared" si="18"/>
        <v>8733436</v>
      </c>
      <c r="I95" s="102">
        <v>8087026</v>
      </c>
      <c r="J95" s="102">
        <v>646410</v>
      </c>
      <c r="K95" s="102">
        <f t="shared" si="19"/>
        <v>0</v>
      </c>
      <c r="L95" s="102">
        <v>0</v>
      </c>
      <c r="M95" s="102">
        <v>0</v>
      </c>
      <c r="N95" s="102">
        <f t="shared" si="20"/>
        <v>6403268</v>
      </c>
      <c r="O95" s="102">
        <v>6035996</v>
      </c>
      <c r="P95" s="102">
        <v>367272</v>
      </c>
      <c r="Q95" s="102">
        <f t="shared" si="21"/>
        <v>5296885</v>
      </c>
      <c r="R95" s="97">
        <v>3336203</v>
      </c>
      <c r="S95" s="97">
        <f t="shared" si="15"/>
        <v>1960682</v>
      </c>
      <c r="T95" s="179">
        <v>0</v>
      </c>
      <c r="U95" s="97">
        <v>1960682</v>
      </c>
      <c r="V95" s="80"/>
    </row>
    <row r="96" spans="1:22" ht="25.5" customHeight="1" x14ac:dyDescent="0.2">
      <c r="A96" s="349"/>
      <c r="B96" s="352"/>
      <c r="C96" s="111" t="s">
        <v>253</v>
      </c>
      <c r="D96" s="102">
        <f t="shared" si="16"/>
        <v>3234693</v>
      </c>
      <c r="E96" s="102">
        <f t="shared" si="17"/>
        <v>0</v>
      </c>
      <c r="F96" s="102">
        <v>0</v>
      </c>
      <c r="G96" s="102">
        <v>0</v>
      </c>
      <c r="H96" s="102">
        <f t="shared" si="18"/>
        <v>0</v>
      </c>
      <c r="I96" s="102">
        <v>0</v>
      </c>
      <c r="J96" s="102">
        <v>0</v>
      </c>
      <c r="K96" s="102">
        <f t="shared" si="19"/>
        <v>0</v>
      </c>
      <c r="L96" s="102">
        <v>0</v>
      </c>
      <c r="M96" s="102">
        <v>0</v>
      </c>
      <c r="N96" s="102">
        <f t="shared" si="20"/>
        <v>0</v>
      </c>
      <c r="O96" s="102">
        <v>0</v>
      </c>
      <c r="P96" s="102">
        <v>0</v>
      </c>
      <c r="Q96" s="102">
        <f t="shared" si="21"/>
        <v>3234693</v>
      </c>
      <c r="R96" s="97">
        <v>3234693</v>
      </c>
      <c r="S96" s="97">
        <f t="shared" si="15"/>
        <v>0</v>
      </c>
      <c r="T96" s="179">
        <v>0</v>
      </c>
      <c r="U96" s="97">
        <v>0</v>
      </c>
      <c r="V96" s="80"/>
    </row>
    <row r="97" spans="1:22" ht="38.25" customHeight="1" x14ac:dyDescent="0.2">
      <c r="A97" s="350"/>
      <c r="B97" s="353"/>
      <c r="C97" s="116" t="s">
        <v>312</v>
      </c>
      <c r="D97" s="102">
        <f t="shared" si="16"/>
        <v>1991640</v>
      </c>
      <c r="E97" s="102">
        <f t="shared" si="17"/>
        <v>0</v>
      </c>
      <c r="F97" s="102">
        <v>0</v>
      </c>
      <c r="G97" s="102">
        <v>0</v>
      </c>
      <c r="H97" s="102">
        <f t="shared" si="18"/>
        <v>0</v>
      </c>
      <c r="I97" s="102">
        <v>0</v>
      </c>
      <c r="J97" s="102"/>
      <c r="K97" s="102">
        <f t="shared" si="19"/>
        <v>0</v>
      </c>
      <c r="L97" s="102">
        <v>0</v>
      </c>
      <c r="M97" s="102">
        <v>0</v>
      </c>
      <c r="N97" s="102">
        <f t="shared" si="20"/>
        <v>0</v>
      </c>
      <c r="O97" s="102">
        <v>0</v>
      </c>
      <c r="P97" s="102">
        <v>0</v>
      </c>
      <c r="Q97" s="102">
        <f t="shared" si="21"/>
        <v>1991640</v>
      </c>
      <c r="R97" s="97">
        <v>1991640</v>
      </c>
      <c r="S97" s="97">
        <f t="shared" si="15"/>
        <v>0</v>
      </c>
      <c r="T97" s="179">
        <v>0</v>
      </c>
      <c r="U97" s="97">
        <v>0</v>
      </c>
      <c r="V97" s="80"/>
    </row>
    <row r="98" spans="1:22" ht="12" customHeight="1" x14ac:dyDescent="0.2">
      <c r="A98" s="103">
        <v>82</v>
      </c>
      <c r="B98" s="107" t="s">
        <v>143</v>
      </c>
      <c r="C98" s="106" t="s">
        <v>49</v>
      </c>
      <c r="D98" s="102">
        <f t="shared" si="16"/>
        <v>2344747</v>
      </c>
      <c r="E98" s="102">
        <f t="shared" si="17"/>
        <v>0</v>
      </c>
      <c r="F98" s="102">
        <v>0</v>
      </c>
      <c r="G98" s="102">
        <v>0</v>
      </c>
      <c r="H98" s="102">
        <f t="shared" si="18"/>
        <v>0</v>
      </c>
      <c r="I98" s="102">
        <v>0</v>
      </c>
      <c r="J98" s="102">
        <v>0</v>
      </c>
      <c r="K98" s="102">
        <f t="shared" si="19"/>
        <v>0</v>
      </c>
      <c r="L98" s="102">
        <v>0</v>
      </c>
      <c r="M98" s="102">
        <v>0</v>
      </c>
      <c r="N98" s="102">
        <f t="shared" si="20"/>
        <v>0</v>
      </c>
      <c r="O98" s="102">
        <v>0</v>
      </c>
      <c r="P98" s="102">
        <v>0</v>
      </c>
      <c r="Q98" s="102">
        <f t="shared" si="21"/>
        <v>2344747</v>
      </c>
      <c r="R98" s="97">
        <v>2344747</v>
      </c>
      <c r="S98" s="97">
        <f t="shared" si="15"/>
        <v>0</v>
      </c>
      <c r="T98" s="179">
        <v>0</v>
      </c>
      <c r="U98" s="97">
        <v>0</v>
      </c>
      <c r="V98" s="80"/>
    </row>
    <row r="99" spans="1:22" ht="12" customHeight="1" x14ac:dyDescent="0.2">
      <c r="A99" s="103">
        <v>83</v>
      </c>
      <c r="B99" s="107" t="s">
        <v>144</v>
      </c>
      <c r="C99" s="111" t="s">
        <v>145</v>
      </c>
      <c r="D99" s="102">
        <f t="shared" si="16"/>
        <v>13894694</v>
      </c>
      <c r="E99" s="102">
        <f t="shared" si="17"/>
        <v>411221</v>
      </c>
      <c r="F99" s="102">
        <v>411221</v>
      </c>
      <c r="G99" s="102">
        <v>0</v>
      </c>
      <c r="H99" s="102">
        <f t="shared" si="18"/>
        <v>9895875</v>
      </c>
      <c r="I99" s="102">
        <v>9395428</v>
      </c>
      <c r="J99" s="102">
        <v>500447</v>
      </c>
      <c r="K99" s="102">
        <f t="shared" si="19"/>
        <v>0</v>
      </c>
      <c r="L99" s="102">
        <v>0</v>
      </c>
      <c r="M99" s="102">
        <v>0</v>
      </c>
      <c r="N99" s="102">
        <f t="shared" si="20"/>
        <v>1344855</v>
      </c>
      <c r="O99" s="102">
        <v>1122290</v>
      </c>
      <c r="P99" s="102">
        <v>222565</v>
      </c>
      <c r="Q99" s="102">
        <f t="shared" si="21"/>
        <v>2242743</v>
      </c>
      <c r="R99" s="97">
        <v>269676</v>
      </c>
      <c r="S99" s="97">
        <f t="shared" si="15"/>
        <v>1973067</v>
      </c>
      <c r="T99" s="179">
        <v>190369</v>
      </c>
      <c r="U99" s="97">
        <v>1782698</v>
      </c>
      <c r="V99" s="80"/>
    </row>
    <row r="100" spans="1:22" ht="12" customHeight="1" x14ac:dyDescent="0.2">
      <c r="A100" s="103">
        <v>84</v>
      </c>
      <c r="B100" s="108" t="s">
        <v>146</v>
      </c>
      <c r="C100" s="109" t="s">
        <v>147</v>
      </c>
      <c r="D100" s="102">
        <f t="shared" si="16"/>
        <v>88616430</v>
      </c>
      <c r="E100" s="102">
        <f t="shared" si="17"/>
        <v>2431309</v>
      </c>
      <c r="F100" s="102">
        <v>2431309</v>
      </c>
      <c r="G100" s="102">
        <v>0</v>
      </c>
      <c r="H100" s="102">
        <f t="shared" si="18"/>
        <v>59617452</v>
      </c>
      <c r="I100" s="102">
        <v>56545844</v>
      </c>
      <c r="J100" s="102">
        <v>3071608</v>
      </c>
      <c r="K100" s="102">
        <f t="shared" si="19"/>
        <v>0</v>
      </c>
      <c r="L100" s="102">
        <v>0</v>
      </c>
      <c r="M100" s="102">
        <v>0</v>
      </c>
      <c r="N100" s="102">
        <f t="shared" si="20"/>
        <v>11056560</v>
      </c>
      <c r="O100" s="102">
        <v>8845849</v>
      </c>
      <c r="P100" s="102">
        <v>2210711</v>
      </c>
      <c r="Q100" s="102">
        <f t="shared" si="21"/>
        <v>15511109</v>
      </c>
      <c r="R100" s="97">
        <v>2720698</v>
      </c>
      <c r="S100" s="97">
        <f t="shared" si="15"/>
        <v>12790411</v>
      </c>
      <c r="T100" s="179">
        <v>2704664</v>
      </c>
      <c r="U100" s="97">
        <v>10085747</v>
      </c>
      <c r="V100" s="80"/>
    </row>
    <row r="101" spans="1:22" ht="12" customHeight="1" x14ac:dyDescent="0.2">
      <c r="A101" s="103">
        <v>85</v>
      </c>
      <c r="B101" s="107" t="s">
        <v>148</v>
      </c>
      <c r="C101" s="106" t="s">
        <v>27</v>
      </c>
      <c r="D101" s="102">
        <f t="shared" si="16"/>
        <v>47255328</v>
      </c>
      <c r="E101" s="102">
        <f t="shared" si="17"/>
        <v>11497122</v>
      </c>
      <c r="F101" s="102">
        <v>991749</v>
      </c>
      <c r="G101" s="102">
        <v>10505373</v>
      </c>
      <c r="H101" s="102">
        <f t="shared" si="18"/>
        <v>24466704</v>
      </c>
      <c r="I101" s="102">
        <v>22866525</v>
      </c>
      <c r="J101" s="102">
        <v>1238379</v>
      </c>
      <c r="K101" s="102">
        <f t="shared" si="19"/>
        <v>361800</v>
      </c>
      <c r="L101" s="102">
        <v>0</v>
      </c>
      <c r="M101" s="102">
        <v>361800</v>
      </c>
      <c r="N101" s="102">
        <f t="shared" si="20"/>
        <v>3565153</v>
      </c>
      <c r="O101" s="102">
        <v>2780276</v>
      </c>
      <c r="P101" s="102">
        <v>784877</v>
      </c>
      <c r="Q101" s="102">
        <f t="shared" si="21"/>
        <v>7726349</v>
      </c>
      <c r="R101" s="97">
        <v>405331</v>
      </c>
      <c r="S101" s="97">
        <f t="shared" si="15"/>
        <v>7321018</v>
      </c>
      <c r="T101" s="179">
        <v>1590173</v>
      </c>
      <c r="U101" s="97">
        <v>5730845</v>
      </c>
      <c r="V101" s="80"/>
    </row>
    <row r="102" spans="1:22" ht="12" customHeight="1" x14ac:dyDescent="0.2">
      <c r="A102" s="103">
        <v>86</v>
      </c>
      <c r="B102" s="108" t="s">
        <v>149</v>
      </c>
      <c r="C102" s="109" t="s">
        <v>12</v>
      </c>
      <c r="D102" s="102">
        <f t="shared" si="16"/>
        <v>50294624</v>
      </c>
      <c r="E102" s="102">
        <f t="shared" si="17"/>
        <v>13688111</v>
      </c>
      <c r="F102" s="102">
        <v>1018440</v>
      </c>
      <c r="G102" s="102">
        <v>12669671</v>
      </c>
      <c r="H102" s="102">
        <f t="shared" si="18"/>
        <v>24651163</v>
      </c>
      <c r="I102" s="102">
        <v>23252170</v>
      </c>
      <c r="J102" s="102">
        <v>1245083</v>
      </c>
      <c r="K102" s="102">
        <f t="shared" si="19"/>
        <v>153910</v>
      </c>
      <c r="L102" s="102">
        <v>80793</v>
      </c>
      <c r="M102" s="102">
        <v>73117</v>
      </c>
      <c r="N102" s="102">
        <f t="shared" si="20"/>
        <v>3813610</v>
      </c>
      <c r="O102" s="102">
        <v>2989410</v>
      </c>
      <c r="P102" s="102">
        <v>824200</v>
      </c>
      <c r="Q102" s="102">
        <f t="shared" si="21"/>
        <v>8141740</v>
      </c>
      <c r="R102" s="97">
        <v>423855</v>
      </c>
      <c r="S102" s="97">
        <f t="shared" si="15"/>
        <v>7717885</v>
      </c>
      <c r="T102" s="179">
        <v>1709962</v>
      </c>
      <c r="U102" s="97">
        <v>6007923</v>
      </c>
      <c r="V102" s="80"/>
    </row>
    <row r="103" spans="1:22" ht="12" customHeight="1" x14ac:dyDescent="0.2">
      <c r="A103" s="103">
        <v>87</v>
      </c>
      <c r="B103" s="108" t="s">
        <v>150</v>
      </c>
      <c r="C103" s="109" t="s">
        <v>26</v>
      </c>
      <c r="D103" s="102">
        <f t="shared" si="16"/>
        <v>143479655</v>
      </c>
      <c r="E103" s="102">
        <f t="shared" si="17"/>
        <v>38134232</v>
      </c>
      <c r="F103" s="102">
        <v>2765183</v>
      </c>
      <c r="G103" s="102">
        <v>35369049</v>
      </c>
      <c r="H103" s="102">
        <f t="shared" si="18"/>
        <v>69949682</v>
      </c>
      <c r="I103" s="102">
        <v>64953727</v>
      </c>
      <c r="J103" s="102">
        <v>3526312</v>
      </c>
      <c r="K103" s="102">
        <f t="shared" si="19"/>
        <v>1469643</v>
      </c>
      <c r="L103" s="102">
        <v>0</v>
      </c>
      <c r="M103" s="102">
        <v>1469643</v>
      </c>
      <c r="N103" s="102">
        <f t="shared" si="20"/>
        <v>12555926</v>
      </c>
      <c r="O103" s="102">
        <v>10014906</v>
      </c>
      <c r="P103" s="102">
        <v>2541020</v>
      </c>
      <c r="Q103" s="102">
        <f t="shared" si="21"/>
        <v>22839815</v>
      </c>
      <c r="R103" s="97">
        <v>2226598</v>
      </c>
      <c r="S103" s="97">
        <f t="shared" si="15"/>
        <v>20613217</v>
      </c>
      <c r="T103" s="179">
        <v>4651805</v>
      </c>
      <c r="U103" s="97">
        <v>15961412</v>
      </c>
      <c r="V103" s="80"/>
    </row>
    <row r="104" spans="1:22" ht="12" customHeight="1" x14ac:dyDescent="0.2">
      <c r="A104" s="103">
        <v>88</v>
      </c>
      <c r="B104" s="107" t="s">
        <v>151</v>
      </c>
      <c r="C104" s="111" t="s">
        <v>43</v>
      </c>
      <c r="D104" s="102">
        <f t="shared" si="16"/>
        <v>60148491</v>
      </c>
      <c r="E104" s="102">
        <f t="shared" si="17"/>
        <v>15627537</v>
      </c>
      <c r="F104" s="102">
        <v>1167964</v>
      </c>
      <c r="G104" s="102">
        <v>14459573</v>
      </c>
      <c r="H104" s="102">
        <f t="shared" si="18"/>
        <v>29689638</v>
      </c>
      <c r="I104" s="102">
        <v>27929714</v>
      </c>
      <c r="J104" s="102">
        <v>1497773</v>
      </c>
      <c r="K104" s="102">
        <f t="shared" si="19"/>
        <v>262151</v>
      </c>
      <c r="L104" s="102">
        <v>0</v>
      </c>
      <c r="M104" s="102">
        <v>262151</v>
      </c>
      <c r="N104" s="102">
        <f t="shared" si="20"/>
        <v>4330184</v>
      </c>
      <c r="O104" s="102">
        <v>3399814</v>
      </c>
      <c r="P104" s="102">
        <v>930370</v>
      </c>
      <c r="Q104" s="102">
        <f t="shared" si="21"/>
        <v>10501132</v>
      </c>
      <c r="R104" s="97">
        <v>1320835</v>
      </c>
      <c r="S104" s="97">
        <f t="shared" si="15"/>
        <v>9180297</v>
      </c>
      <c r="T104" s="179">
        <v>2014386</v>
      </c>
      <c r="U104" s="97">
        <v>7165911</v>
      </c>
      <c r="V104" s="80"/>
    </row>
    <row r="105" spans="1:22" ht="12" customHeight="1" x14ac:dyDescent="0.2">
      <c r="A105" s="103">
        <v>89</v>
      </c>
      <c r="B105" s="105" t="s">
        <v>153</v>
      </c>
      <c r="C105" s="106" t="s">
        <v>28</v>
      </c>
      <c r="D105" s="102">
        <f t="shared" si="16"/>
        <v>184211777</v>
      </c>
      <c r="E105" s="102">
        <f t="shared" si="17"/>
        <v>55370965</v>
      </c>
      <c r="F105" s="102">
        <v>3526248</v>
      </c>
      <c r="G105" s="102">
        <v>51844717</v>
      </c>
      <c r="H105" s="102">
        <f t="shared" si="18"/>
        <v>84206524</v>
      </c>
      <c r="I105" s="102">
        <v>78207756</v>
      </c>
      <c r="J105" s="102">
        <v>4247341</v>
      </c>
      <c r="K105" s="102">
        <f t="shared" si="19"/>
        <v>1751427</v>
      </c>
      <c r="L105" s="102">
        <v>492278</v>
      </c>
      <c r="M105" s="102">
        <v>1259149</v>
      </c>
      <c r="N105" s="102">
        <f t="shared" si="20"/>
        <v>15724634</v>
      </c>
      <c r="O105" s="102">
        <v>12572542</v>
      </c>
      <c r="P105" s="102">
        <v>3152092</v>
      </c>
      <c r="Q105" s="102">
        <f t="shared" si="21"/>
        <v>28909654</v>
      </c>
      <c r="R105" s="97">
        <v>1938391</v>
      </c>
      <c r="S105" s="97">
        <f t="shared" si="15"/>
        <v>26971263</v>
      </c>
      <c r="T105" s="179">
        <v>5838297</v>
      </c>
      <c r="U105" s="97">
        <v>21132966</v>
      </c>
      <c r="V105" s="80"/>
    </row>
    <row r="106" spans="1:22" ht="12" customHeight="1" x14ac:dyDescent="0.2">
      <c r="A106" s="103">
        <v>90</v>
      </c>
      <c r="B106" s="105" t="s">
        <v>154</v>
      </c>
      <c r="C106" s="106" t="s">
        <v>29</v>
      </c>
      <c r="D106" s="102">
        <f t="shared" si="16"/>
        <v>133942657</v>
      </c>
      <c r="E106" s="102">
        <f t="shared" si="17"/>
        <v>34880713</v>
      </c>
      <c r="F106" s="102">
        <v>2685182</v>
      </c>
      <c r="G106" s="102">
        <v>32195531</v>
      </c>
      <c r="H106" s="102">
        <f t="shared" si="18"/>
        <v>65177362</v>
      </c>
      <c r="I106" s="102">
        <v>61036114</v>
      </c>
      <c r="J106" s="102">
        <v>3310866</v>
      </c>
      <c r="K106" s="102">
        <f t="shared" si="19"/>
        <v>830382</v>
      </c>
      <c r="L106" s="102">
        <v>0</v>
      </c>
      <c r="M106" s="102">
        <v>830382</v>
      </c>
      <c r="N106" s="102">
        <f t="shared" si="20"/>
        <v>10382514</v>
      </c>
      <c r="O106" s="102">
        <v>8195397</v>
      </c>
      <c r="P106" s="102">
        <v>2187117</v>
      </c>
      <c r="Q106" s="102">
        <f t="shared" si="21"/>
        <v>23502068</v>
      </c>
      <c r="R106" s="97">
        <v>2899460</v>
      </c>
      <c r="S106" s="97">
        <f t="shared" si="15"/>
        <v>20602608</v>
      </c>
      <c r="T106" s="179">
        <v>4557403</v>
      </c>
      <c r="U106" s="97">
        <v>16045205</v>
      </c>
      <c r="V106" s="80"/>
    </row>
    <row r="107" spans="1:22" ht="12" customHeight="1" x14ac:dyDescent="0.2">
      <c r="A107" s="103">
        <v>91</v>
      </c>
      <c r="B107" s="108" t="s">
        <v>155</v>
      </c>
      <c r="C107" s="109" t="s">
        <v>14</v>
      </c>
      <c r="D107" s="102">
        <f t="shared" si="16"/>
        <v>46431526</v>
      </c>
      <c r="E107" s="102">
        <f t="shared" si="17"/>
        <v>12550005</v>
      </c>
      <c r="F107" s="102">
        <v>886413</v>
      </c>
      <c r="G107" s="102">
        <v>11663592</v>
      </c>
      <c r="H107" s="102">
        <f t="shared" si="18"/>
        <v>22894238</v>
      </c>
      <c r="I107" s="102">
        <v>21073981</v>
      </c>
      <c r="J107" s="102">
        <v>1134497</v>
      </c>
      <c r="K107" s="102">
        <f t="shared" si="19"/>
        <v>685760</v>
      </c>
      <c r="L107" s="102">
        <v>164237</v>
      </c>
      <c r="M107" s="102">
        <v>521523</v>
      </c>
      <c r="N107" s="102">
        <f t="shared" si="20"/>
        <v>3318297</v>
      </c>
      <c r="O107" s="102">
        <v>2567237</v>
      </c>
      <c r="P107" s="102">
        <v>751060</v>
      </c>
      <c r="Q107" s="102">
        <f t="shared" si="21"/>
        <v>7668986</v>
      </c>
      <c r="R107" s="97">
        <v>646678</v>
      </c>
      <c r="S107" s="97">
        <f t="shared" si="15"/>
        <v>7022308</v>
      </c>
      <c r="T107" s="179">
        <v>1571120</v>
      </c>
      <c r="U107" s="97">
        <v>5451188</v>
      </c>
      <c r="V107" s="80"/>
    </row>
    <row r="108" spans="1:22" ht="12" customHeight="1" x14ac:dyDescent="0.2">
      <c r="A108" s="103">
        <v>92</v>
      </c>
      <c r="B108" s="110" t="s">
        <v>156</v>
      </c>
      <c r="C108" s="111" t="s">
        <v>30</v>
      </c>
      <c r="D108" s="102">
        <f t="shared" si="16"/>
        <v>70264936</v>
      </c>
      <c r="E108" s="102">
        <f t="shared" si="17"/>
        <v>18292341</v>
      </c>
      <c r="F108" s="102">
        <v>1357256</v>
      </c>
      <c r="G108" s="102">
        <v>16935085</v>
      </c>
      <c r="H108" s="102">
        <f t="shared" si="18"/>
        <v>34652801</v>
      </c>
      <c r="I108" s="102">
        <v>32520518</v>
      </c>
      <c r="J108" s="102">
        <v>1755932</v>
      </c>
      <c r="K108" s="102">
        <f t="shared" si="19"/>
        <v>376351</v>
      </c>
      <c r="L108" s="102">
        <v>0</v>
      </c>
      <c r="M108" s="102">
        <v>376351</v>
      </c>
      <c r="N108" s="102">
        <f t="shared" si="20"/>
        <v>4923359</v>
      </c>
      <c r="O108" s="102">
        <v>3921422</v>
      </c>
      <c r="P108" s="102">
        <v>1001937</v>
      </c>
      <c r="Q108" s="102">
        <f t="shared" si="21"/>
        <v>12396435</v>
      </c>
      <c r="R108" s="97">
        <v>1126374</v>
      </c>
      <c r="S108" s="97">
        <f t="shared" si="15"/>
        <v>11270061</v>
      </c>
      <c r="T108" s="179">
        <v>2479026</v>
      </c>
      <c r="U108" s="97">
        <v>8791035</v>
      </c>
      <c r="V108" s="80"/>
    </row>
    <row r="109" spans="1:22" ht="12" customHeight="1" x14ac:dyDescent="0.2">
      <c r="A109" s="103">
        <v>93</v>
      </c>
      <c r="B109" s="105" t="s">
        <v>157</v>
      </c>
      <c r="C109" s="106" t="s">
        <v>15</v>
      </c>
      <c r="D109" s="102">
        <f t="shared" si="16"/>
        <v>68544127</v>
      </c>
      <c r="E109" s="102">
        <f t="shared" si="17"/>
        <v>18652290</v>
      </c>
      <c r="F109" s="102">
        <v>1311472</v>
      </c>
      <c r="G109" s="102">
        <v>17340818</v>
      </c>
      <c r="H109" s="102">
        <f t="shared" si="18"/>
        <v>33412224</v>
      </c>
      <c r="I109" s="102">
        <v>31212005</v>
      </c>
      <c r="J109" s="102">
        <v>1670765</v>
      </c>
      <c r="K109" s="102">
        <f t="shared" si="19"/>
        <v>529454</v>
      </c>
      <c r="L109" s="102">
        <v>243266</v>
      </c>
      <c r="M109" s="102">
        <v>286188</v>
      </c>
      <c r="N109" s="102">
        <f t="shared" si="20"/>
        <v>5049630</v>
      </c>
      <c r="O109" s="102">
        <v>3954892</v>
      </c>
      <c r="P109" s="102">
        <v>1094738</v>
      </c>
      <c r="Q109" s="102">
        <f t="shared" si="21"/>
        <v>11429983</v>
      </c>
      <c r="R109" s="97">
        <v>998619</v>
      </c>
      <c r="S109" s="97">
        <f t="shared" si="15"/>
        <v>10431364</v>
      </c>
      <c r="T109" s="179">
        <v>2367862</v>
      </c>
      <c r="U109" s="97">
        <v>8063502</v>
      </c>
      <c r="V109" s="80"/>
    </row>
    <row r="110" spans="1:22" ht="12" customHeight="1" x14ac:dyDescent="0.2">
      <c r="A110" s="103">
        <v>94</v>
      </c>
      <c r="B110" s="107" t="s">
        <v>158</v>
      </c>
      <c r="C110" s="106" t="s">
        <v>13</v>
      </c>
      <c r="D110" s="102">
        <f t="shared" si="16"/>
        <v>91980522</v>
      </c>
      <c r="E110" s="102">
        <f t="shared" si="17"/>
        <v>25863486</v>
      </c>
      <c r="F110" s="102">
        <v>1673317</v>
      </c>
      <c r="G110" s="102">
        <v>24190169</v>
      </c>
      <c r="H110" s="102">
        <f t="shared" si="18"/>
        <v>40648110</v>
      </c>
      <c r="I110" s="102">
        <v>37979735</v>
      </c>
      <c r="J110" s="102">
        <v>2035555</v>
      </c>
      <c r="K110" s="102">
        <f t="shared" si="19"/>
        <v>632820</v>
      </c>
      <c r="L110" s="102">
        <v>16804</v>
      </c>
      <c r="M110" s="102">
        <v>616016</v>
      </c>
      <c r="N110" s="102">
        <f t="shared" si="20"/>
        <v>7051088</v>
      </c>
      <c r="O110" s="102">
        <v>5685811</v>
      </c>
      <c r="P110" s="102">
        <v>1365277</v>
      </c>
      <c r="Q110" s="102">
        <f t="shared" si="21"/>
        <v>18417838</v>
      </c>
      <c r="R110" s="97">
        <v>5568726</v>
      </c>
      <c r="S110" s="97">
        <f t="shared" si="15"/>
        <v>12849112</v>
      </c>
      <c r="T110" s="179">
        <v>2833276</v>
      </c>
      <c r="U110" s="97">
        <v>10015836</v>
      </c>
      <c r="V110" s="80"/>
    </row>
    <row r="111" spans="1:22" ht="12" customHeight="1" x14ac:dyDescent="0.2">
      <c r="A111" s="103">
        <v>95</v>
      </c>
      <c r="B111" s="108" t="s">
        <v>159</v>
      </c>
      <c r="C111" s="109" t="s">
        <v>31</v>
      </c>
      <c r="D111" s="102">
        <f t="shared" si="16"/>
        <v>53158938</v>
      </c>
      <c r="E111" s="102">
        <f t="shared" si="17"/>
        <v>14241826</v>
      </c>
      <c r="F111" s="102">
        <v>1043541</v>
      </c>
      <c r="G111" s="102">
        <v>13198285</v>
      </c>
      <c r="H111" s="102">
        <f t="shared" si="18"/>
        <v>25865102</v>
      </c>
      <c r="I111" s="102">
        <v>24004996</v>
      </c>
      <c r="J111" s="102">
        <v>1302300</v>
      </c>
      <c r="K111" s="102">
        <f t="shared" si="19"/>
        <v>557806</v>
      </c>
      <c r="L111" s="102">
        <v>0</v>
      </c>
      <c r="M111" s="102">
        <v>557806</v>
      </c>
      <c r="N111" s="102">
        <f t="shared" si="20"/>
        <v>3805090</v>
      </c>
      <c r="O111" s="102">
        <v>2951005</v>
      </c>
      <c r="P111" s="102">
        <v>854085</v>
      </c>
      <c r="Q111" s="102">
        <f t="shared" si="21"/>
        <v>9246920</v>
      </c>
      <c r="R111" s="97">
        <v>1076252</v>
      </c>
      <c r="S111" s="97">
        <f t="shared" si="15"/>
        <v>8170668</v>
      </c>
      <c r="T111" s="179">
        <v>1853943</v>
      </c>
      <c r="U111" s="97">
        <v>6316725</v>
      </c>
      <c r="V111" s="80"/>
    </row>
    <row r="112" spans="1:22" ht="12" customHeight="1" x14ac:dyDescent="0.2">
      <c r="A112" s="103">
        <v>96</v>
      </c>
      <c r="B112" s="105" t="s">
        <v>161</v>
      </c>
      <c r="C112" s="106" t="s">
        <v>33</v>
      </c>
      <c r="D112" s="102">
        <f t="shared" si="16"/>
        <v>134464182</v>
      </c>
      <c r="E112" s="102">
        <f t="shared" si="17"/>
        <v>33373609</v>
      </c>
      <c r="F112" s="102">
        <v>2849830</v>
      </c>
      <c r="G112" s="102">
        <v>30523779</v>
      </c>
      <c r="H112" s="102">
        <f t="shared" si="18"/>
        <v>68241893</v>
      </c>
      <c r="I112" s="102">
        <v>64183080</v>
      </c>
      <c r="J112" s="102">
        <v>3476874</v>
      </c>
      <c r="K112" s="102">
        <f t="shared" si="19"/>
        <v>581939</v>
      </c>
      <c r="L112" s="102">
        <v>32730</v>
      </c>
      <c r="M112" s="102">
        <v>549209</v>
      </c>
      <c r="N112" s="102">
        <f t="shared" si="20"/>
        <v>10728720</v>
      </c>
      <c r="O112" s="102">
        <v>8455879</v>
      </c>
      <c r="P112" s="102">
        <v>2272841</v>
      </c>
      <c r="Q112" s="102">
        <f t="shared" si="21"/>
        <v>22119960</v>
      </c>
      <c r="R112" s="97">
        <v>1771962</v>
      </c>
      <c r="S112" s="97">
        <f t="shared" si="15"/>
        <v>20347998</v>
      </c>
      <c r="T112" s="179">
        <v>4596610</v>
      </c>
      <c r="U112" s="97">
        <v>15751388</v>
      </c>
      <c r="V112" s="80"/>
    </row>
    <row r="113" spans="1:22" ht="12" customHeight="1" x14ac:dyDescent="0.2">
      <c r="A113" s="103">
        <v>97</v>
      </c>
      <c r="B113" s="105" t="s">
        <v>163</v>
      </c>
      <c r="C113" s="109" t="s">
        <v>164</v>
      </c>
      <c r="D113" s="102">
        <f t="shared" si="16"/>
        <v>1701621</v>
      </c>
      <c r="E113" s="102">
        <f t="shared" si="17"/>
        <v>0</v>
      </c>
      <c r="F113" s="102">
        <v>0</v>
      </c>
      <c r="G113" s="102">
        <v>0</v>
      </c>
      <c r="H113" s="102">
        <f t="shared" si="18"/>
        <v>0</v>
      </c>
      <c r="I113" s="102">
        <v>0</v>
      </c>
      <c r="J113" s="102">
        <v>0</v>
      </c>
      <c r="K113" s="102">
        <f t="shared" si="19"/>
        <v>0</v>
      </c>
      <c r="L113" s="102">
        <v>0</v>
      </c>
      <c r="M113" s="102">
        <v>0</v>
      </c>
      <c r="N113" s="102">
        <f t="shared" si="20"/>
        <v>0</v>
      </c>
      <c r="O113" s="102">
        <v>0</v>
      </c>
      <c r="P113" s="102">
        <v>0</v>
      </c>
      <c r="Q113" s="102">
        <f t="shared" si="21"/>
        <v>1701621</v>
      </c>
      <c r="R113" s="97">
        <v>1701621</v>
      </c>
      <c r="S113" s="97">
        <f t="shared" si="15"/>
        <v>0</v>
      </c>
      <c r="T113" s="179">
        <v>0</v>
      </c>
      <c r="U113" s="97">
        <v>0</v>
      </c>
      <c r="V113" s="80"/>
    </row>
    <row r="114" spans="1:22" ht="12" customHeight="1" x14ac:dyDescent="0.2">
      <c r="A114" s="103">
        <v>98</v>
      </c>
      <c r="B114" s="105" t="s">
        <v>165</v>
      </c>
      <c r="C114" s="106" t="s">
        <v>166</v>
      </c>
      <c r="D114" s="102">
        <f t="shared" si="16"/>
        <v>0</v>
      </c>
      <c r="E114" s="102">
        <f t="shared" si="17"/>
        <v>0</v>
      </c>
      <c r="F114" s="102">
        <v>0</v>
      </c>
      <c r="G114" s="102">
        <v>0</v>
      </c>
      <c r="H114" s="102">
        <f t="shared" si="18"/>
        <v>0</v>
      </c>
      <c r="I114" s="102">
        <v>0</v>
      </c>
      <c r="J114" s="102">
        <v>0</v>
      </c>
      <c r="K114" s="102">
        <f t="shared" si="19"/>
        <v>0</v>
      </c>
      <c r="L114" s="102">
        <v>0</v>
      </c>
      <c r="M114" s="102">
        <v>0</v>
      </c>
      <c r="N114" s="102">
        <f t="shared" si="20"/>
        <v>0</v>
      </c>
      <c r="O114" s="102">
        <v>0</v>
      </c>
      <c r="P114" s="102">
        <v>0</v>
      </c>
      <c r="Q114" s="102">
        <f t="shared" si="21"/>
        <v>0</v>
      </c>
      <c r="R114" s="97">
        <v>0</v>
      </c>
      <c r="S114" s="97">
        <f t="shared" si="15"/>
        <v>0</v>
      </c>
      <c r="T114" s="179">
        <v>0</v>
      </c>
      <c r="U114" s="97">
        <v>0</v>
      </c>
      <c r="V114" s="80"/>
    </row>
    <row r="115" spans="1:22" ht="12" customHeight="1" x14ac:dyDescent="0.2">
      <c r="A115" s="103">
        <v>99</v>
      </c>
      <c r="B115" s="108" t="s">
        <v>167</v>
      </c>
      <c r="C115" s="109" t="s">
        <v>168</v>
      </c>
      <c r="D115" s="102">
        <f t="shared" si="16"/>
        <v>0</v>
      </c>
      <c r="E115" s="102">
        <f t="shared" si="17"/>
        <v>0</v>
      </c>
      <c r="F115" s="102">
        <v>0</v>
      </c>
      <c r="G115" s="102">
        <v>0</v>
      </c>
      <c r="H115" s="102">
        <f t="shared" si="18"/>
        <v>0</v>
      </c>
      <c r="I115" s="102">
        <v>0</v>
      </c>
      <c r="J115" s="102">
        <v>0</v>
      </c>
      <c r="K115" s="102">
        <f t="shared" si="19"/>
        <v>0</v>
      </c>
      <c r="L115" s="102">
        <v>0</v>
      </c>
      <c r="M115" s="102">
        <v>0</v>
      </c>
      <c r="N115" s="102">
        <f t="shared" si="20"/>
        <v>0</v>
      </c>
      <c r="O115" s="102">
        <v>0</v>
      </c>
      <c r="P115" s="102">
        <v>0</v>
      </c>
      <c r="Q115" s="102">
        <f t="shared" si="21"/>
        <v>0</v>
      </c>
      <c r="R115" s="97">
        <v>0</v>
      </c>
      <c r="S115" s="97">
        <f t="shared" si="15"/>
        <v>0</v>
      </c>
      <c r="T115" s="179">
        <v>0</v>
      </c>
      <c r="U115" s="97">
        <v>0</v>
      </c>
      <c r="V115" s="80"/>
    </row>
    <row r="116" spans="1:22" ht="12" customHeight="1" x14ac:dyDescent="0.2">
      <c r="A116" s="103">
        <v>100</v>
      </c>
      <c r="B116" s="108" t="s">
        <v>169</v>
      </c>
      <c r="C116" s="109" t="s">
        <v>170</v>
      </c>
      <c r="D116" s="102">
        <f t="shared" si="16"/>
        <v>0</v>
      </c>
      <c r="E116" s="102">
        <f t="shared" si="17"/>
        <v>0</v>
      </c>
      <c r="F116" s="102">
        <v>0</v>
      </c>
      <c r="G116" s="102">
        <v>0</v>
      </c>
      <c r="H116" s="102">
        <f t="shared" si="18"/>
        <v>0</v>
      </c>
      <c r="I116" s="102">
        <v>0</v>
      </c>
      <c r="J116" s="102">
        <v>0</v>
      </c>
      <c r="K116" s="102">
        <f t="shared" si="19"/>
        <v>0</v>
      </c>
      <c r="L116" s="102">
        <v>0</v>
      </c>
      <c r="M116" s="102">
        <v>0</v>
      </c>
      <c r="N116" s="102">
        <f t="shared" si="20"/>
        <v>0</v>
      </c>
      <c r="O116" s="102">
        <v>0</v>
      </c>
      <c r="P116" s="102">
        <v>0</v>
      </c>
      <c r="Q116" s="102">
        <f t="shared" si="21"/>
        <v>0</v>
      </c>
      <c r="R116" s="97">
        <v>0</v>
      </c>
      <c r="S116" s="97">
        <f t="shared" si="15"/>
        <v>0</v>
      </c>
      <c r="T116" s="179">
        <v>0</v>
      </c>
      <c r="U116" s="97">
        <v>0</v>
      </c>
      <c r="V116" s="80"/>
    </row>
    <row r="117" spans="1:22" ht="12" customHeight="1" x14ac:dyDescent="0.2">
      <c r="A117" s="103">
        <v>101</v>
      </c>
      <c r="B117" s="108" t="s">
        <v>171</v>
      </c>
      <c r="C117" s="109" t="s">
        <v>172</v>
      </c>
      <c r="D117" s="102">
        <f t="shared" si="16"/>
        <v>0</v>
      </c>
      <c r="E117" s="102">
        <f t="shared" si="17"/>
        <v>0</v>
      </c>
      <c r="F117" s="102">
        <v>0</v>
      </c>
      <c r="G117" s="102">
        <v>0</v>
      </c>
      <c r="H117" s="102">
        <f t="shared" si="18"/>
        <v>0</v>
      </c>
      <c r="I117" s="102">
        <v>0</v>
      </c>
      <c r="J117" s="102">
        <v>0</v>
      </c>
      <c r="K117" s="102">
        <f t="shared" si="19"/>
        <v>0</v>
      </c>
      <c r="L117" s="102">
        <v>0</v>
      </c>
      <c r="M117" s="102">
        <v>0</v>
      </c>
      <c r="N117" s="102">
        <f t="shared" si="20"/>
        <v>0</v>
      </c>
      <c r="O117" s="102">
        <v>0</v>
      </c>
      <c r="P117" s="102">
        <v>0</v>
      </c>
      <c r="Q117" s="102">
        <f t="shared" si="21"/>
        <v>0</v>
      </c>
      <c r="R117" s="97">
        <v>0</v>
      </c>
      <c r="S117" s="97">
        <f t="shared" si="15"/>
        <v>0</v>
      </c>
      <c r="T117" s="179">
        <v>0</v>
      </c>
      <c r="U117" s="97">
        <v>0</v>
      </c>
      <c r="V117" s="80"/>
    </row>
    <row r="118" spans="1:22" ht="12" customHeight="1" x14ac:dyDescent="0.2">
      <c r="A118" s="103">
        <v>102</v>
      </c>
      <c r="B118" s="108" t="s">
        <v>173</v>
      </c>
      <c r="C118" s="109" t="s">
        <v>174</v>
      </c>
      <c r="D118" s="102">
        <f t="shared" si="16"/>
        <v>0</v>
      </c>
      <c r="E118" s="102">
        <f t="shared" si="17"/>
        <v>0</v>
      </c>
      <c r="F118" s="102">
        <v>0</v>
      </c>
      <c r="G118" s="102">
        <v>0</v>
      </c>
      <c r="H118" s="102">
        <f t="shared" si="18"/>
        <v>0</v>
      </c>
      <c r="I118" s="102">
        <v>0</v>
      </c>
      <c r="J118" s="102">
        <v>0</v>
      </c>
      <c r="K118" s="102">
        <f t="shared" si="19"/>
        <v>0</v>
      </c>
      <c r="L118" s="102">
        <v>0</v>
      </c>
      <c r="M118" s="102">
        <v>0</v>
      </c>
      <c r="N118" s="102">
        <f t="shared" si="20"/>
        <v>0</v>
      </c>
      <c r="O118" s="102">
        <v>0</v>
      </c>
      <c r="P118" s="102">
        <v>0</v>
      </c>
      <c r="Q118" s="102">
        <f t="shared" si="21"/>
        <v>0</v>
      </c>
      <c r="R118" s="97">
        <v>0</v>
      </c>
      <c r="S118" s="97">
        <f t="shared" si="15"/>
        <v>0</v>
      </c>
      <c r="T118" s="179">
        <v>0</v>
      </c>
      <c r="U118" s="97">
        <v>0</v>
      </c>
      <c r="V118" s="80"/>
    </row>
    <row r="119" spans="1:22" ht="12" customHeight="1" x14ac:dyDescent="0.2">
      <c r="A119" s="103">
        <v>103</v>
      </c>
      <c r="B119" s="108" t="s">
        <v>175</v>
      </c>
      <c r="C119" s="109" t="s">
        <v>176</v>
      </c>
      <c r="D119" s="102">
        <f t="shared" si="16"/>
        <v>6861122</v>
      </c>
      <c r="E119" s="102">
        <f t="shared" si="17"/>
        <v>0</v>
      </c>
      <c r="F119" s="102">
        <v>0</v>
      </c>
      <c r="G119" s="102">
        <v>0</v>
      </c>
      <c r="H119" s="102">
        <f t="shared" si="18"/>
        <v>0</v>
      </c>
      <c r="I119" s="102">
        <v>0</v>
      </c>
      <c r="J119" s="102">
        <v>0</v>
      </c>
      <c r="K119" s="102">
        <f t="shared" si="19"/>
        <v>0</v>
      </c>
      <c r="L119" s="102">
        <v>0</v>
      </c>
      <c r="M119" s="102">
        <v>0</v>
      </c>
      <c r="N119" s="102">
        <f t="shared" si="20"/>
        <v>0</v>
      </c>
      <c r="O119" s="102">
        <v>0</v>
      </c>
      <c r="P119" s="102">
        <v>0</v>
      </c>
      <c r="Q119" s="102">
        <f t="shared" si="21"/>
        <v>6861122</v>
      </c>
      <c r="R119" s="97">
        <v>6861122</v>
      </c>
      <c r="S119" s="97">
        <f t="shared" si="15"/>
        <v>0</v>
      </c>
      <c r="T119" s="179">
        <v>0</v>
      </c>
      <c r="U119" s="97">
        <v>0</v>
      </c>
      <c r="V119" s="80"/>
    </row>
    <row r="120" spans="1:22" ht="12" customHeight="1" x14ac:dyDescent="0.2">
      <c r="A120" s="103">
        <v>104</v>
      </c>
      <c r="B120" s="117" t="s">
        <v>177</v>
      </c>
      <c r="C120" s="118" t="s">
        <v>178</v>
      </c>
      <c r="D120" s="102">
        <f t="shared" si="16"/>
        <v>0</v>
      </c>
      <c r="E120" s="102">
        <f t="shared" si="17"/>
        <v>0</v>
      </c>
      <c r="F120" s="102">
        <v>0</v>
      </c>
      <c r="G120" s="102">
        <v>0</v>
      </c>
      <c r="H120" s="102">
        <f t="shared" si="18"/>
        <v>0</v>
      </c>
      <c r="I120" s="102">
        <v>0</v>
      </c>
      <c r="J120" s="102">
        <v>0</v>
      </c>
      <c r="K120" s="102">
        <f t="shared" si="19"/>
        <v>0</v>
      </c>
      <c r="L120" s="102">
        <v>0</v>
      </c>
      <c r="M120" s="102">
        <v>0</v>
      </c>
      <c r="N120" s="102">
        <f t="shared" si="20"/>
        <v>0</v>
      </c>
      <c r="O120" s="102">
        <v>0</v>
      </c>
      <c r="P120" s="102">
        <v>0</v>
      </c>
      <c r="Q120" s="102">
        <f t="shared" si="21"/>
        <v>0</v>
      </c>
      <c r="R120" s="97">
        <v>0</v>
      </c>
      <c r="S120" s="97">
        <f t="shared" si="15"/>
        <v>0</v>
      </c>
      <c r="T120" s="179">
        <v>0</v>
      </c>
      <c r="U120" s="97">
        <v>0</v>
      </c>
      <c r="V120" s="80"/>
    </row>
    <row r="121" spans="1:22" ht="12" customHeight="1" x14ac:dyDescent="0.2">
      <c r="A121" s="103">
        <v>105</v>
      </c>
      <c r="B121" s="107" t="s">
        <v>179</v>
      </c>
      <c r="C121" s="106" t="s">
        <v>180</v>
      </c>
      <c r="D121" s="102">
        <f t="shared" si="16"/>
        <v>0</v>
      </c>
      <c r="E121" s="102">
        <f t="shared" si="17"/>
        <v>0</v>
      </c>
      <c r="F121" s="102">
        <v>0</v>
      </c>
      <c r="G121" s="102">
        <v>0</v>
      </c>
      <c r="H121" s="102">
        <f t="shared" si="18"/>
        <v>0</v>
      </c>
      <c r="I121" s="102">
        <v>0</v>
      </c>
      <c r="J121" s="102">
        <v>0</v>
      </c>
      <c r="K121" s="102">
        <f t="shared" si="19"/>
        <v>0</v>
      </c>
      <c r="L121" s="102">
        <v>0</v>
      </c>
      <c r="M121" s="102">
        <v>0</v>
      </c>
      <c r="N121" s="102">
        <f t="shared" si="20"/>
        <v>0</v>
      </c>
      <c r="O121" s="102">
        <v>0</v>
      </c>
      <c r="P121" s="102">
        <v>0</v>
      </c>
      <c r="Q121" s="102">
        <f t="shared" si="21"/>
        <v>0</v>
      </c>
      <c r="R121" s="97">
        <v>0</v>
      </c>
      <c r="S121" s="97">
        <f t="shared" si="15"/>
        <v>0</v>
      </c>
      <c r="T121" s="179">
        <v>0</v>
      </c>
      <c r="U121" s="97">
        <v>0</v>
      </c>
      <c r="V121" s="80"/>
    </row>
    <row r="122" spans="1:22" ht="12" customHeight="1" x14ac:dyDescent="0.2">
      <c r="A122" s="103">
        <v>106</v>
      </c>
      <c r="B122" s="108" t="s">
        <v>181</v>
      </c>
      <c r="C122" s="109" t="s">
        <v>182</v>
      </c>
      <c r="D122" s="102">
        <f t="shared" si="16"/>
        <v>0</v>
      </c>
      <c r="E122" s="102">
        <f t="shared" si="17"/>
        <v>0</v>
      </c>
      <c r="F122" s="102">
        <v>0</v>
      </c>
      <c r="G122" s="102">
        <v>0</v>
      </c>
      <c r="H122" s="102">
        <f t="shared" si="18"/>
        <v>0</v>
      </c>
      <c r="I122" s="102">
        <v>0</v>
      </c>
      <c r="J122" s="102">
        <v>0</v>
      </c>
      <c r="K122" s="102">
        <f t="shared" si="19"/>
        <v>0</v>
      </c>
      <c r="L122" s="102">
        <v>0</v>
      </c>
      <c r="M122" s="102">
        <v>0</v>
      </c>
      <c r="N122" s="102">
        <f t="shared" si="20"/>
        <v>0</v>
      </c>
      <c r="O122" s="102">
        <v>0</v>
      </c>
      <c r="P122" s="102">
        <v>0</v>
      </c>
      <c r="Q122" s="102">
        <f t="shared" si="21"/>
        <v>0</v>
      </c>
      <c r="R122" s="97">
        <v>0</v>
      </c>
      <c r="S122" s="97">
        <f t="shared" si="15"/>
        <v>0</v>
      </c>
      <c r="T122" s="179">
        <v>0</v>
      </c>
      <c r="U122" s="97">
        <v>0</v>
      </c>
      <c r="V122" s="80"/>
    </row>
    <row r="123" spans="1:22" ht="12" customHeight="1" x14ac:dyDescent="0.2">
      <c r="A123" s="103">
        <v>107</v>
      </c>
      <c r="B123" s="105" t="s">
        <v>183</v>
      </c>
      <c r="C123" s="119" t="s">
        <v>184</v>
      </c>
      <c r="D123" s="102">
        <f t="shared" si="16"/>
        <v>0</v>
      </c>
      <c r="E123" s="102">
        <f t="shared" si="17"/>
        <v>0</v>
      </c>
      <c r="F123" s="102">
        <v>0</v>
      </c>
      <c r="G123" s="102">
        <v>0</v>
      </c>
      <c r="H123" s="102">
        <f t="shared" si="18"/>
        <v>0</v>
      </c>
      <c r="I123" s="102">
        <v>0</v>
      </c>
      <c r="J123" s="102">
        <v>0</v>
      </c>
      <c r="K123" s="102">
        <f t="shared" si="19"/>
        <v>0</v>
      </c>
      <c r="L123" s="102">
        <v>0</v>
      </c>
      <c r="M123" s="102">
        <v>0</v>
      </c>
      <c r="N123" s="102">
        <f t="shared" si="20"/>
        <v>0</v>
      </c>
      <c r="O123" s="102">
        <v>0</v>
      </c>
      <c r="P123" s="102">
        <v>0</v>
      </c>
      <c r="Q123" s="102">
        <f t="shared" si="21"/>
        <v>0</v>
      </c>
      <c r="R123" s="97">
        <v>0</v>
      </c>
      <c r="S123" s="97">
        <f t="shared" si="15"/>
        <v>0</v>
      </c>
      <c r="T123" s="179">
        <v>0</v>
      </c>
      <c r="U123" s="97">
        <v>0</v>
      </c>
      <c r="V123" s="80"/>
    </row>
    <row r="124" spans="1:22" ht="12" customHeight="1" x14ac:dyDescent="0.2">
      <c r="A124" s="103">
        <v>108</v>
      </c>
      <c r="B124" s="108" t="s">
        <v>185</v>
      </c>
      <c r="C124" s="115" t="s">
        <v>265</v>
      </c>
      <c r="D124" s="102">
        <f t="shared" si="16"/>
        <v>0</v>
      </c>
      <c r="E124" s="102">
        <f t="shared" si="17"/>
        <v>0</v>
      </c>
      <c r="F124" s="102">
        <v>0</v>
      </c>
      <c r="G124" s="102">
        <v>0</v>
      </c>
      <c r="H124" s="102">
        <f t="shared" si="18"/>
        <v>0</v>
      </c>
      <c r="I124" s="102">
        <v>0</v>
      </c>
      <c r="J124" s="102">
        <v>0</v>
      </c>
      <c r="K124" s="102">
        <f t="shared" si="19"/>
        <v>0</v>
      </c>
      <c r="L124" s="102">
        <v>0</v>
      </c>
      <c r="M124" s="102">
        <v>0</v>
      </c>
      <c r="N124" s="102">
        <f t="shared" si="20"/>
        <v>0</v>
      </c>
      <c r="O124" s="102">
        <v>0</v>
      </c>
      <c r="P124" s="102">
        <v>0</v>
      </c>
      <c r="Q124" s="102">
        <f t="shared" si="21"/>
        <v>0</v>
      </c>
      <c r="R124" s="97">
        <v>0</v>
      </c>
      <c r="S124" s="97">
        <f t="shared" si="15"/>
        <v>0</v>
      </c>
      <c r="T124" s="179">
        <v>0</v>
      </c>
      <c r="U124" s="97">
        <v>0</v>
      </c>
      <c r="V124" s="80"/>
    </row>
    <row r="125" spans="1:22" ht="12" customHeight="1" x14ac:dyDescent="0.2">
      <c r="A125" s="103">
        <v>109</v>
      </c>
      <c r="B125" s="107" t="s">
        <v>186</v>
      </c>
      <c r="C125" s="109" t="s">
        <v>425</v>
      </c>
      <c r="D125" s="102">
        <f t="shared" si="16"/>
        <v>0</v>
      </c>
      <c r="E125" s="102">
        <f t="shared" si="17"/>
        <v>0</v>
      </c>
      <c r="F125" s="102">
        <v>0</v>
      </c>
      <c r="G125" s="102">
        <v>0</v>
      </c>
      <c r="H125" s="102">
        <f t="shared" si="18"/>
        <v>0</v>
      </c>
      <c r="I125" s="102">
        <v>0</v>
      </c>
      <c r="J125" s="102">
        <v>0</v>
      </c>
      <c r="K125" s="102">
        <f t="shared" si="19"/>
        <v>0</v>
      </c>
      <c r="L125" s="102">
        <v>0</v>
      </c>
      <c r="M125" s="102">
        <v>0</v>
      </c>
      <c r="N125" s="102">
        <f t="shared" si="20"/>
        <v>0</v>
      </c>
      <c r="O125" s="102">
        <v>0</v>
      </c>
      <c r="P125" s="102">
        <v>0</v>
      </c>
      <c r="Q125" s="102">
        <f t="shared" si="21"/>
        <v>0</v>
      </c>
      <c r="R125" s="97">
        <v>0</v>
      </c>
      <c r="S125" s="97">
        <f t="shared" si="15"/>
        <v>0</v>
      </c>
      <c r="T125" s="179">
        <v>0</v>
      </c>
      <c r="U125" s="97">
        <v>0</v>
      </c>
      <c r="V125" s="80"/>
    </row>
    <row r="126" spans="1:22" ht="12" customHeight="1" x14ac:dyDescent="0.2">
      <c r="A126" s="103">
        <v>110</v>
      </c>
      <c r="B126" s="120" t="s">
        <v>335</v>
      </c>
      <c r="C126" s="115" t="s">
        <v>322</v>
      </c>
      <c r="D126" s="102">
        <f t="shared" si="16"/>
        <v>0</v>
      </c>
      <c r="E126" s="102">
        <f t="shared" si="17"/>
        <v>0</v>
      </c>
      <c r="F126" s="102">
        <v>0</v>
      </c>
      <c r="G126" s="102">
        <v>0</v>
      </c>
      <c r="H126" s="102">
        <f t="shared" si="18"/>
        <v>0</v>
      </c>
      <c r="I126" s="102">
        <v>0</v>
      </c>
      <c r="J126" s="102">
        <v>0</v>
      </c>
      <c r="K126" s="102">
        <f t="shared" si="19"/>
        <v>0</v>
      </c>
      <c r="L126" s="102">
        <v>0</v>
      </c>
      <c r="M126" s="102">
        <v>0</v>
      </c>
      <c r="N126" s="102">
        <f t="shared" si="20"/>
        <v>0</v>
      </c>
      <c r="O126" s="102">
        <v>0</v>
      </c>
      <c r="P126" s="102">
        <v>0</v>
      </c>
      <c r="Q126" s="102">
        <f t="shared" si="21"/>
        <v>0</v>
      </c>
      <c r="R126" s="97">
        <v>0</v>
      </c>
      <c r="S126" s="97">
        <f t="shared" si="15"/>
        <v>0</v>
      </c>
      <c r="T126" s="179">
        <v>0</v>
      </c>
      <c r="U126" s="97">
        <v>0</v>
      </c>
      <c r="V126" s="80"/>
    </row>
    <row r="127" spans="1:22" ht="12" customHeight="1" x14ac:dyDescent="0.2">
      <c r="A127" s="103">
        <v>111</v>
      </c>
      <c r="B127" s="107" t="s">
        <v>187</v>
      </c>
      <c r="C127" s="109" t="s">
        <v>188</v>
      </c>
      <c r="D127" s="102">
        <f t="shared" si="16"/>
        <v>0</v>
      </c>
      <c r="E127" s="102">
        <f t="shared" si="17"/>
        <v>0</v>
      </c>
      <c r="F127" s="102">
        <v>0</v>
      </c>
      <c r="G127" s="102">
        <v>0</v>
      </c>
      <c r="H127" s="102">
        <f t="shared" si="18"/>
        <v>0</v>
      </c>
      <c r="I127" s="102">
        <v>0</v>
      </c>
      <c r="J127" s="102">
        <v>0</v>
      </c>
      <c r="K127" s="102">
        <f t="shared" si="19"/>
        <v>0</v>
      </c>
      <c r="L127" s="102">
        <v>0</v>
      </c>
      <c r="M127" s="102">
        <v>0</v>
      </c>
      <c r="N127" s="102">
        <f t="shared" si="20"/>
        <v>0</v>
      </c>
      <c r="O127" s="102">
        <v>0</v>
      </c>
      <c r="P127" s="102">
        <v>0</v>
      </c>
      <c r="Q127" s="102">
        <f t="shared" si="21"/>
        <v>0</v>
      </c>
      <c r="R127" s="97">
        <v>0</v>
      </c>
      <c r="S127" s="97">
        <f t="shared" si="15"/>
        <v>0</v>
      </c>
      <c r="T127" s="179">
        <v>0</v>
      </c>
      <c r="U127" s="97">
        <v>0</v>
      </c>
      <c r="V127" s="80"/>
    </row>
    <row r="128" spans="1:22" ht="12" customHeight="1" x14ac:dyDescent="0.2">
      <c r="A128" s="103">
        <v>112</v>
      </c>
      <c r="B128" s="107" t="s">
        <v>189</v>
      </c>
      <c r="C128" s="115" t="s">
        <v>326</v>
      </c>
      <c r="D128" s="102">
        <f t="shared" si="16"/>
        <v>0</v>
      </c>
      <c r="E128" s="102">
        <f t="shared" si="17"/>
        <v>0</v>
      </c>
      <c r="F128" s="102">
        <v>0</v>
      </c>
      <c r="G128" s="102">
        <v>0</v>
      </c>
      <c r="H128" s="102">
        <f t="shared" si="18"/>
        <v>0</v>
      </c>
      <c r="I128" s="102">
        <v>0</v>
      </c>
      <c r="J128" s="102">
        <v>0</v>
      </c>
      <c r="K128" s="102">
        <f t="shared" si="19"/>
        <v>0</v>
      </c>
      <c r="L128" s="102">
        <v>0</v>
      </c>
      <c r="M128" s="102">
        <v>0</v>
      </c>
      <c r="N128" s="102">
        <f t="shared" si="20"/>
        <v>0</v>
      </c>
      <c r="O128" s="102">
        <v>0</v>
      </c>
      <c r="P128" s="102">
        <v>0</v>
      </c>
      <c r="Q128" s="102">
        <f t="shared" si="21"/>
        <v>0</v>
      </c>
      <c r="R128" s="97">
        <v>0</v>
      </c>
      <c r="S128" s="97">
        <f t="shared" si="15"/>
        <v>0</v>
      </c>
      <c r="T128" s="179">
        <v>0</v>
      </c>
      <c r="U128" s="97">
        <v>0</v>
      </c>
      <c r="V128" s="80"/>
    </row>
    <row r="129" spans="1:22" ht="12" customHeight="1" x14ac:dyDescent="0.2">
      <c r="A129" s="103">
        <v>113</v>
      </c>
      <c r="B129" s="108" t="s">
        <v>190</v>
      </c>
      <c r="C129" s="109" t="s">
        <v>191</v>
      </c>
      <c r="D129" s="102">
        <f t="shared" si="16"/>
        <v>1927983</v>
      </c>
      <c r="E129" s="102">
        <f t="shared" si="17"/>
        <v>0</v>
      </c>
      <c r="F129" s="102">
        <v>0</v>
      </c>
      <c r="G129" s="102">
        <v>0</v>
      </c>
      <c r="H129" s="102">
        <f t="shared" si="18"/>
        <v>0</v>
      </c>
      <c r="I129" s="102">
        <v>0</v>
      </c>
      <c r="J129" s="102">
        <v>0</v>
      </c>
      <c r="K129" s="102">
        <f t="shared" si="19"/>
        <v>0</v>
      </c>
      <c r="L129" s="102">
        <v>0</v>
      </c>
      <c r="M129" s="102">
        <v>0</v>
      </c>
      <c r="N129" s="102">
        <f t="shared" si="20"/>
        <v>0</v>
      </c>
      <c r="O129" s="102">
        <v>0</v>
      </c>
      <c r="P129" s="102">
        <v>0</v>
      </c>
      <c r="Q129" s="102">
        <f t="shared" si="21"/>
        <v>1927983</v>
      </c>
      <c r="R129" s="97">
        <v>1927983</v>
      </c>
      <c r="S129" s="97">
        <f t="shared" si="15"/>
        <v>0</v>
      </c>
      <c r="T129" s="179">
        <v>0</v>
      </c>
      <c r="U129" s="97">
        <v>0</v>
      </c>
      <c r="V129" s="80"/>
    </row>
    <row r="130" spans="1:22" ht="12" customHeight="1" x14ac:dyDescent="0.2">
      <c r="A130" s="103">
        <v>114</v>
      </c>
      <c r="B130" s="108" t="s">
        <v>192</v>
      </c>
      <c r="C130" s="121" t="s">
        <v>310</v>
      </c>
      <c r="D130" s="102">
        <f t="shared" si="16"/>
        <v>0</v>
      </c>
      <c r="E130" s="102">
        <f t="shared" si="17"/>
        <v>0</v>
      </c>
      <c r="F130" s="102">
        <v>0</v>
      </c>
      <c r="G130" s="102">
        <v>0</v>
      </c>
      <c r="H130" s="102">
        <f t="shared" si="18"/>
        <v>0</v>
      </c>
      <c r="I130" s="102">
        <v>0</v>
      </c>
      <c r="J130" s="102">
        <v>0</v>
      </c>
      <c r="K130" s="102">
        <f t="shared" si="19"/>
        <v>0</v>
      </c>
      <c r="L130" s="102">
        <v>0</v>
      </c>
      <c r="M130" s="102">
        <v>0</v>
      </c>
      <c r="N130" s="102">
        <f t="shared" si="20"/>
        <v>0</v>
      </c>
      <c r="O130" s="102">
        <v>0</v>
      </c>
      <c r="P130" s="102">
        <v>0</v>
      </c>
      <c r="Q130" s="102">
        <f t="shared" si="21"/>
        <v>0</v>
      </c>
      <c r="R130" s="97">
        <v>0</v>
      </c>
      <c r="S130" s="97">
        <f t="shared" si="15"/>
        <v>0</v>
      </c>
      <c r="T130" s="179">
        <v>0</v>
      </c>
      <c r="U130" s="97">
        <v>0</v>
      </c>
      <c r="V130" s="80"/>
    </row>
    <row r="131" spans="1:22" ht="12" customHeight="1" x14ac:dyDescent="0.2">
      <c r="A131" s="103">
        <v>115</v>
      </c>
      <c r="B131" s="108" t="s">
        <v>193</v>
      </c>
      <c r="C131" s="109" t="s">
        <v>229</v>
      </c>
      <c r="D131" s="102">
        <f t="shared" si="16"/>
        <v>101862903</v>
      </c>
      <c r="E131" s="102">
        <f t="shared" si="17"/>
        <v>0</v>
      </c>
      <c r="F131" s="102">
        <v>0</v>
      </c>
      <c r="G131" s="102">
        <v>0</v>
      </c>
      <c r="H131" s="102">
        <f t="shared" si="18"/>
        <v>0</v>
      </c>
      <c r="I131" s="102">
        <v>0</v>
      </c>
      <c r="J131" s="102">
        <v>0</v>
      </c>
      <c r="K131" s="102">
        <f t="shared" si="19"/>
        <v>0</v>
      </c>
      <c r="L131" s="102">
        <v>0</v>
      </c>
      <c r="M131" s="102">
        <v>0</v>
      </c>
      <c r="N131" s="102">
        <f t="shared" si="20"/>
        <v>0</v>
      </c>
      <c r="O131" s="102">
        <v>0</v>
      </c>
      <c r="P131" s="102">
        <v>0</v>
      </c>
      <c r="Q131" s="102">
        <f t="shared" si="21"/>
        <v>101862903</v>
      </c>
      <c r="R131" s="97">
        <v>101862903</v>
      </c>
      <c r="S131" s="97">
        <f t="shared" si="15"/>
        <v>0</v>
      </c>
      <c r="T131" s="179">
        <v>0</v>
      </c>
      <c r="U131" s="97">
        <v>0</v>
      </c>
      <c r="V131" s="80"/>
    </row>
    <row r="132" spans="1:22" ht="12" customHeight="1" x14ac:dyDescent="0.2">
      <c r="A132" s="103">
        <v>116</v>
      </c>
      <c r="B132" s="108" t="s">
        <v>194</v>
      </c>
      <c r="C132" s="109" t="s">
        <v>195</v>
      </c>
      <c r="D132" s="102">
        <f t="shared" si="16"/>
        <v>240480000</v>
      </c>
      <c r="E132" s="102">
        <f t="shared" si="17"/>
        <v>0</v>
      </c>
      <c r="F132" s="102">
        <v>0</v>
      </c>
      <c r="G132" s="102">
        <v>0</v>
      </c>
      <c r="H132" s="102">
        <f t="shared" si="18"/>
        <v>0</v>
      </c>
      <c r="I132" s="102">
        <v>0</v>
      </c>
      <c r="J132" s="102">
        <v>0</v>
      </c>
      <c r="K132" s="102">
        <f t="shared" si="19"/>
        <v>0</v>
      </c>
      <c r="L132" s="102">
        <v>0</v>
      </c>
      <c r="M132" s="102">
        <v>0</v>
      </c>
      <c r="N132" s="102">
        <f t="shared" si="20"/>
        <v>0</v>
      </c>
      <c r="O132" s="102">
        <v>0</v>
      </c>
      <c r="P132" s="102">
        <v>0</v>
      </c>
      <c r="Q132" s="102">
        <f t="shared" si="21"/>
        <v>240480000</v>
      </c>
      <c r="R132" s="97">
        <v>240480000</v>
      </c>
      <c r="S132" s="97">
        <f t="shared" si="15"/>
        <v>0</v>
      </c>
      <c r="T132" s="179">
        <v>0</v>
      </c>
      <c r="U132" s="97">
        <v>0</v>
      </c>
      <c r="V132" s="80"/>
    </row>
    <row r="133" spans="1:22" ht="12" customHeight="1" x14ac:dyDescent="0.2">
      <c r="A133" s="103">
        <v>117</v>
      </c>
      <c r="B133" s="108" t="s">
        <v>196</v>
      </c>
      <c r="C133" s="109" t="s">
        <v>40</v>
      </c>
      <c r="D133" s="102">
        <f t="shared" si="16"/>
        <v>41458824</v>
      </c>
      <c r="E133" s="102">
        <f t="shared" si="17"/>
        <v>0</v>
      </c>
      <c r="F133" s="102">
        <v>0</v>
      </c>
      <c r="G133" s="102">
        <v>0</v>
      </c>
      <c r="H133" s="102">
        <f t="shared" si="18"/>
        <v>0</v>
      </c>
      <c r="I133" s="102">
        <v>0</v>
      </c>
      <c r="J133" s="102">
        <v>0</v>
      </c>
      <c r="K133" s="102">
        <f t="shared" si="19"/>
        <v>0</v>
      </c>
      <c r="L133" s="102">
        <v>0</v>
      </c>
      <c r="M133" s="102">
        <v>0</v>
      </c>
      <c r="N133" s="102">
        <f t="shared" si="20"/>
        <v>0</v>
      </c>
      <c r="O133" s="102">
        <v>0</v>
      </c>
      <c r="P133" s="102">
        <v>0</v>
      </c>
      <c r="Q133" s="102">
        <f t="shared" si="21"/>
        <v>41458824</v>
      </c>
      <c r="R133" s="97">
        <v>41458824</v>
      </c>
      <c r="S133" s="97">
        <f t="shared" si="15"/>
        <v>0</v>
      </c>
      <c r="T133" s="179">
        <v>0</v>
      </c>
      <c r="U133" s="97">
        <v>0</v>
      </c>
      <c r="V133" s="80"/>
    </row>
    <row r="134" spans="1:22" ht="12" customHeight="1" x14ac:dyDescent="0.2">
      <c r="A134" s="103">
        <v>118</v>
      </c>
      <c r="B134" s="105" t="s">
        <v>197</v>
      </c>
      <c r="C134" s="106" t="s">
        <v>46</v>
      </c>
      <c r="D134" s="102">
        <f t="shared" si="16"/>
        <v>52273689</v>
      </c>
      <c r="E134" s="102">
        <f t="shared" si="17"/>
        <v>0</v>
      </c>
      <c r="F134" s="102">
        <v>0</v>
      </c>
      <c r="G134" s="102">
        <v>0</v>
      </c>
      <c r="H134" s="102">
        <f t="shared" si="18"/>
        <v>0</v>
      </c>
      <c r="I134" s="102">
        <v>0</v>
      </c>
      <c r="J134" s="102">
        <v>0</v>
      </c>
      <c r="K134" s="102">
        <f t="shared" si="19"/>
        <v>0</v>
      </c>
      <c r="L134" s="102">
        <v>0</v>
      </c>
      <c r="M134" s="102">
        <v>0</v>
      </c>
      <c r="N134" s="102">
        <f t="shared" si="20"/>
        <v>0</v>
      </c>
      <c r="O134" s="102">
        <v>0</v>
      </c>
      <c r="P134" s="102">
        <v>0</v>
      </c>
      <c r="Q134" s="102">
        <f t="shared" si="21"/>
        <v>52273689</v>
      </c>
      <c r="R134" s="97">
        <v>52273689</v>
      </c>
      <c r="S134" s="97">
        <f t="shared" si="15"/>
        <v>0</v>
      </c>
      <c r="T134" s="179">
        <v>0</v>
      </c>
      <c r="U134" s="97">
        <v>0</v>
      </c>
      <c r="V134" s="80"/>
    </row>
    <row r="135" spans="1:22" ht="12" customHeight="1" x14ac:dyDescent="0.2">
      <c r="A135" s="103">
        <v>119</v>
      </c>
      <c r="B135" s="105" t="s">
        <v>198</v>
      </c>
      <c r="C135" s="109" t="s">
        <v>231</v>
      </c>
      <c r="D135" s="102">
        <f t="shared" si="16"/>
        <v>28749112</v>
      </c>
      <c r="E135" s="102">
        <f t="shared" si="17"/>
        <v>0</v>
      </c>
      <c r="F135" s="102">
        <v>0</v>
      </c>
      <c r="G135" s="102">
        <v>0</v>
      </c>
      <c r="H135" s="102">
        <f t="shared" si="18"/>
        <v>0</v>
      </c>
      <c r="I135" s="102">
        <v>0</v>
      </c>
      <c r="J135" s="102">
        <v>0</v>
      </c>
      <c r="K135" s="102">
        <f t="shared" si="19"/>
        <v>0</v>
      </c>
      <c r="L135" s="102">
        <v>0</v>
      </c>
      <c r="M135" s="102">
        <v>0</v>
      </c>
      <c r="N135" s="102">
        <f t="shared" si="20"/>
        <v>0</v>
      </c>
      <c r="O135" s="102">
        <v>0</v>
      </c>
      <c r="P135" s="102">
        <v>0</v>
      </c>
      <c r="Q135" s="102">
        <f t="shared" si="21"/>
        <v>28749112</v>
      </c>
      <c r="R135" s="97">
        <v>28749112</v>
      </c>
      <c r="S135" s="97">
        <f t="shared" si="15"/>
        <v>0</v>
      </c>
      <c r="T135" s="179">
        <v>0</v>
      </c>
      <c r="U135" s="97">
        <v>0</v>
      </c>
      <c r="V135" s="80"/>
    </row>
    <row r="136" spans="1:22" ht="12" customHeight="1" x14ac:dyDescent="0.2">
      <c r="A136" s="103">
        <v>120</v>
      </c>
      <c r="B136" s="110" t="s">
        <v>199</v>
      </c>
      <c r="C136" s="111" t="s">
        <v>48</v>
      </c>
      <c r="D136" s="102">
        <f t="shared" si="16"/>
        <v>22131333</v>
      </c>
      <c r="E136" s="102">
        <f t="shared" si="17"/>
        <v>0</v>
      </c>
      <c r="F136" s="102">
        <v>0</v>
      </c>
      <c r="G136" s="102">
        <v>0</v>
      </c>
      <c r="H136" s="102">
        <f t="shared" si="18"/>
        <v>0</v>
      </c>
      <c r="I136" s="102">
        <v>0</v>
      </c>
      <c r="J136" s="102">
        <v>0</v>
      </c>
      <c r="K136" s="102">
        <f t="shared" si="19"/>
        <v>0</v>
      </c>
      <c r="L136" s="102">
        <v>0</v>
      </c>
      <c r="M136" s="102">
        <v>0</v>
      </c>
      <c r="N136" s="102">
        <f t="shared" si="20"/>
        <v>0</v>
      </c>
      <c r="O136" s="102">
        <v>0</v>
      </c>
      <c r="P136" s="102">
        <v>0</v>
      </c>
      <c r="Q136" s="102">
        <f t="shared" si="21"/>
        <v>22131333</v>
      </c>
      <c r="R136" s="97">
        <v>22131333</v>
      </c>
      <c r="S136" s="97">
        <f t="shared" si="15"/>
        <v>0</v>
      </c>
      <c r="T136" s="179">
        <v>0</v>
      </c>
      <c r="U136" s="97">
        <v>0</v>
      </c>
      <c r="V136" s="80"/>
    </row>
    <row r="137" spans="1:22" ht="12" customHeight="1" x14ac:dyDescent="0.2">
      <c r="A137" s="103">
        <v>121</v>
      </c>
      <c r="B137" s="108" t="s">
        <v>200</v>
      </c>
      <c r="C137" s="109" t="s">
        <v>47</v>
      </c>
      <c r="D137" s="102">
        <f t="shared" si="16"/>
        <v>40192070</v>
      </c>
      <c r="E137" s="102">
        <f t="shared" si="17"/>
        <v>0</v>
      </c>
      <c r="F137" s="102">
        <v>0</v>
      </c>
      <c r="G137" s="102">
        <v>0</v>
      </c>
      <c r="H137" s="102">
        <f t="shared" si="18"/>
        <v>0</v>
      </c>
      <c r="I137" s="102">
        <v>0</v>
      </c>
      <c r="J137" s="102">
        <v>0</v>
      </c>
      <c r="K137" s="102">
        <f t="shared" si="19"/>
        <v>0</v>
      </c>
      <c r="L137" s="102">
        <v>0</v>
      </c>
      <c r="M137" s="102">
        <v>0</v>
      </c>
      <c r="N137" s="102">
        <f t="shared" si="20"/>
        <v>0</v>
      </c>
      <c r="O137" s="102">
        <v>0</v>
      </c>
      <c r="P137" s="102">
        <v>0</v>
      </c>
      <c r="Q137" s="102">
        <f t="shared" si="21"/>
        <v>40192070</v>
      </c>
      <c r="R137" s="97">
        <v>40192070</v>
      </c>
      <c r="S137" s="97">
        <f t="shared" si="15"/>
        <v>0</v>
      </c>
      <c r="T137" s="179">
        <v>0</v>
      </c>
      <c r="U137" s="97">
        <v>0</v>
      </c>
      <c r="V137" s="80"/>
    </row>
    <row r="138" spans="1:22" ht="12" customHeight="1" x14ac:dyDescent="0.2">
      <c r="A138" s="103">
        <v>122</v>
      </c>
      <c r="B138" s="108" t="s">
        <v>201</v>
      </c>
      <c r="C138" s="109" t="s">
        <v>202</v>
      </c>
      <c r="D138" s="102">
        <f t="shared" si="16"/>
        <v>479510</v>
      </c>
      <c r="E138" s="102">
        <f t="shared" si="17"/>
        <v>0</v>
      </c>
      <c r="F138" s="102">
        <v>0</v>
      </c>
      <c r="G138" s="102">
        <v>0</v>
      </c>
      <c r="H138" s="102">
        <f t="shared" si="18"/>
        <v>0</v>
      </c>
      <c r="I138" s="102">
        <v>0</v>
      </c>
      <c r="J138" s="102">
        <v>0</v>
      </c>
      <c r="K138" s="102">
        <f t="shared" si="19"/>
        <v>0</v>
      </c>
      <c r="L138" s="102">
        <v>0</v>
      </c>
      <c r="M138" s="102">
        <v>0</v>
      </c>
      <c r="N138" s="102">
        <f t="shared" si="20"/>
        <v>0</v>
      </c>
      <c r="O138" s="102">
        <v>0</v>
      </c>
      <c r="P138" s="102">
        <v>0</v>
      </c>
      <c r="Q138" s="102">
        <f t="shared" si="21"/>
        <v>479510</v>
      </c>
      <c r="R138" s="97">
        <v>479510</v>
      </c>
      <c r="S138" s="97">
        <f t="shared" si="15"/>
        <v>0</v>
      </c>
      <c r="T138" s="179">
        <v>0</v>
      </c>
      <c r="U138" s="97">
        <v>0</v>
      </c>
      <c r="V138" s="80"/>
    </row>
    <row r="139" spans="1:22" ht="12" customHeight="1" x14ac:dyDescent="0.2">
      <c r="A139" s="103">
        <v>123</v>
      </c>
      <c r="B139" s="108" t="s">
        <v>203</v>
      </c>
      <c r="C139" s="109" t="s">
        <v>41</v>
      </c>
      <c r="D139" s="102">
        <f t="shared" si="16"/>
        <v>22657126</v>
      </c>
      <c r="E139" s="102">
        <f t="shared" si="17"/>
        <v>0</v>
      </c>
      <c r="F139" s="102">
        <v>0</v>
      </c>
      <c r="G139" s="102">
        <v>0</v>
      </c>
      <c r="H139" s="102">
        <f t="shared" si="18"/>
        <v>0</v>
      </c>
      <c r="I139" s="102">
        <v>0</v>
      </c>
      <c r="J139" s="102">
        <v>0</v>
      </c>
      <c r="K139" s="102">
        <f t="shared" si="19"/>
        <v>0</v>
      </c>
      <c r="L139" s="102">
        <v>0</v>
      </c>
      <c r="M139" s="102">
        <v>0</v>
      </c>
      <c r="N139" s="102">
        <f t="shared" si="20"/>
        <v>0</v>
      </c>
      <c r="O139" s="102">
        <v>0</v>
      </c>
      <c r="P139" s="102">
        <v>0</v>
      </c>
      <c r="Q139" s="102">
        <f t="shared" si="21"/>
        <v>22657126</v>
      </c>
      <c r="R139" s="97">
        <v>22657126</v>
      </c>
      <c r="S139" s="97">
        <f t="shared" si="15"/>
        <v>0</v>
      </c>
      <c r="T139" s="179">
        <v>0</v>
      </c>
      <c r="U139" s="97">
        <v>0</v>
      </c>
      <c r="V139" s="80"/>
    </row>
    <row r="140" spans="1:22" ht="12" customHeight="1" x14ac:dyDescent="0.2">
      <c r="A140" s="103">
        <v>124</v>
      </c>
      <c r="B140" s="110" t="s">
        <v>204</v>
      </c>
      <c r="C140" s="111" t="s">
        <v>230</v>
      </c>
      <c r="D140" s="102">
        <f t="shared" si="16"/>
        <v>167311141</v>
      </c>
      <c r="E140" s="102">
        <f t="shared" si="17"/>
        <v>4745310</v>
      </c>
      <c r="F140" s="102">
        <v>4745310</v>
      </c>
      <c r="G140" s="102">
        <v>0</v>
      </c>
      <c r="H140" s="102">
        <f t="shared" si="18"/>
        <v>116097666</v>
      </c>
      <c r="I140" s="102">
        <v>110142373</v>
      </c>
      <c r="J140" s="102">
        <v>5955293</v>
      </c>
      <c r="K140" s="102">
        <f t="shared" si="19"/>
        <v>0</v>
      </c>
      <c r="L140" s="102">
        <v>0</v>
      </c>
      <c r="M140" s="102">
        <v>0</v>
      </c>
      <c r="N140" s="102">
        <f t="shared" si="20"/>
        <v>24593697</v>
      </c>
      <c r="O140" s="102">
        <v>20539547</v>
      </c>
      <c r="P140" s="102">
        <v>4054150</v>
      </c>
      <c r="Q140" s="102">
        <f t="shared" si="21"/>
        <v>21874468</v>
      </c>
      <c r="R140" s="97">
        <v>1985290</v>
      </c>
      <c r="S140" s="97">
        <f t="shared" si="15"/>
        <v>19889178</v>
      </c>
      <c r="T140" s="179">
        <v>0</v>
      </c>
      <c r="U140" s="97">
        <v>19889178</v>
      </c>
      <c r="V140" s="80"/>
    </row>
    <row r="141" spans="1:22" ht="12" customHeight="1" x14ac:dyDescent="0.2">
      <c r="A141" s="103">
        <v>125</v>
      </c>
      <c r="B141" s="107" t="s">
        <v>205</v>
      </c>
      <c r="C141" s="111" t="s">
        <v>206</v>
      </c>
      <c r="D141" s="102">
        <f t="shared" si="16"/>
        <v>272721306</v>
      </c>
      <c r="E141" s="102">
        <f t="shared" si="17"/>
        <v>56409184</v>
      </c>
      <c r="F141" s="102">
        <v>6070070</v>
      </c>
      <c r="G141" s="102">
        <v>50339114</v>
      </c>
      <c r="H141" s="102">
        <f t="shared" si="18"/>
        <v>143568196</v>
      </c>
      <c r="I141" s="102">
        <v>135768468</v>
      </c>
      <c r="J141" s="102">
        <v>7310404</v>
      </c>
      <c r="K141" s="102">
        <f t="shared" si="19"/>
        <v>489324</v>
      </c>
      <c r="L141" s="102">
        <v>0</v>
      </c>
      <c r="M141" s="102">
        <v>489324</v>
      </c>
      <c r="N141" s="102">
        <f t="shared" si="20"/>
        <v>30343492</v>
      </c>
      <c r="O141" s="102">
        <v>25412763</v>
      </c>
      <c r="P141" s="102">
        <v>4930729</v>
      </c>
      <c r="Q141" s="102">
        <f t="shared" si="21"/>
        <v>42400434</v>
      </c>
      <c r="R141" s="97">
        <v>7017135</v>
      </c>
      <c r="S141" s="97">
        <f t="shared" ref="S141:S151" si="22">T141+U141</f>
        <v>35383299</v>
      </c>
      <c r="T141" s="179">
        <v>2614755</v>
      </c>
      <c r="U141" s="97">
        <v>32768544</v>
      </c>
      <c r="V141" s="80"/>
    </row>
    <row r="142" spans="1:22" ht="12" customHeight="1" x14ac:dyDescent="0.2">
      <c r="A142" s="103">
        <v>126</v>
      </c>
      <c r="B142" s="108" t="s">
        <v>207</v>
      </c>
      <c r="C142" s="109" t="s">
        <v>208</v>
      </c>
      <c r="D142" s="102">
        <f t="shared" ref="D142:D151" si="23">E142+H142+N142+Q142</f>
        <v>2819620</v>
      </c>
      <c r="E142" s="102">
        <f t="shared" si="17"/>
        <v>0</v>
      </c>
      <c r="F142" s="102">
        <v>0</v>
      </c>
      <c r="G142" s="102">
        <v>0</v>
      </c>
      <c r="H142" s="102">
        <f t="shared" si="18"/>
        <v>0</v>
      </c>
      <c r="I142" s="102">
        <v>0</v>
      </c>
      <c r="J142" s="102">
        <v>0</v>
      </c>
      <c r="K142" s="102">
        <f t="shared" si="19"/>
        <v>0</v>
      </c>
      <c r="L142" s="102">
        <v>0</v>
      </c>
      <c r="M142" s="102">
        <v>0</v>
      </c>
      <c r="N142" s="102">
        <f t="shared" si="20"/>
        <v>0</v>
      </c>
      <c r="O142" s="102">
        <v>0</v>
      </c>
      <c r="P142" s="102">
        <v>0</v>
      </c>
      <c r="Q142" s="102">
        <f t="shared" si="21"/>
        <v>2819620</v>
      </c>
      <c r="R142" s="97">
        <v>2819620</v>
      </c>
      <c r="S142" s="97">
        <f t="shared" si="22"/>
        <v>0</v>
      </c>
      <c r="T142" s="179">
        <v>0</v>
      </c>
      <c r="U142" s="97">
        <v>0</v>
      </c>
      <c r="V142" s="80"/>
    </row>
    <row r="143" spans="1:22" ht="12" customHeight="1" x14ac:dyDescent="0.2">
      <c r="A143" s="103">
        <v>127</v>
      </c>
      <c r="B143" s="105" t="s">
        <v>209</v>
      </c>
      <c r="C143" s="106" t="s">
        <v>210</v>
      </c>
      <c r="D143" s="102">
        <f t="shared" si="23"/>
        <v>25273522</v>
      </c>
      <c r="E143" s="102">
        <f t="shared" si="17"/>
        <v>0</v>
      </c>
      <c r="F143" s="102">
        <v>0</v>
      </c>
      <c r="G143" s="102">
        <v>0</v>
      </c>
      <c r="H143" s="102">
        <f t="shared" si="18"/>
        <v>0</v>
      </c>
      <c r="I143" s="102">
        <v>0</v>
      </c>
      <c r="J143" s="102">
        <v>0</v>
      </c>
      <c r="K143" s="102">
        <f t="shared" si="19"/>
        <v>0</v>
      </c>
      <c r="L143" s="102">
        <v>0</v>
      </c>
      <c r="M143" s="102">
        <v>0</v>
      </c>
      <c r="N143" s="102">
        <f t="shared" si="20"/>
        <v>0</v>
      </c>
      <c r="O143" s="102">
        <v>0</v>
      </c>
      <c r="P143" s="102">
        <v>0</v>
      </c>
      <c r="Q143" s="102">
        <f t="shared" si="21"/>
        <v>25273522</v>
      </c>
      <c r="R143" s="97">
        <v>25273522</v>
      </c>
      <c r="S143" s="97">
        <f t="shared" si="22"/>
        <v>0</v>
      </c>
      <c r="T143" s="179">
        <v>0</v>
      </c>
      <c r="U143" s="97">
        <v>0</v>
      </c>
      <c r="V143" s="80"/>
    </row>
    <row r="144" spans="1:22" ht="12" customHeight="1" x14ac:dyDescent="0.2">
      <c r="A144" s="103">
        <v>128</v>
      </c>
      <c r="B144" s="122" t="s">
        <v>211</v>
      </c>
      <c r="C144" s="123" t="s">
        <v>212</v>
      </c>
      <c r="D144" s="102">
        <f t="shared" si="23"/>
        <v>0</v>
      </c>
      <c r="E144" s="102">
        <f t="shared" si="17"/>
        <v>0</v>
      </c>
      <c r="F144" s="102">
        <v>0</v>
      </c>
      <c r="G144" s="102">
        <v>0</v>
      </c>
      <c r="H144" s="102">
        <f t="shared" si="18"/>
        <v>0</v>
      </c>
      <c r="I144" s="102">
        <v>0</v>
      </c>
      <c r="J144" s="102">
        <v>0</v>
      </c>
      <c r="K144" s="102">
        <f t="shared" si="19"/>
        <v>0</v>
      </c>
      <c r="L144" s="102">
        <v>0</v>
      </c>
      <c r="M144" s="102">
        <v>0</v>
      </c>
      <c r="N144" s="102">
        <f t="shared" si="20"/>
        <v>0</v>
      </c>
      <c r="O144" s="102">
        <v>0</v>
      </c>
      <c r="P144" s="102">
        <v>0</v>
      </c>
      <c r="Q144" s="102">
        <f t="shared" si="21"/>
        <v>0</v>
      </c>
      <c r="R144" s="97">
        <v>0</v>
      </c>
      <c r="S144" s="97">
        <f t="shared" si="22"/>
        <v>0</v>
      </c>
      <c r="T144" s="179">
        <v>0</v>
      </c>
      <c r="U144" s="97">
        <v>0</v>
      </c>
      <c r="V144" s="80"/>
    </row>
    <row r="145" spans="1:22" ht="12" customHeight="1" x14ac:dyDescent="0.2">
      <c r="A145" s="103">
        <v>129</v>
      </c>
      <c r="B145" s="124" t="s">
        <v>255</v>
      </c>
      <c r="C145" s="125" t="s">
        <v>256</v>
      </c>
      <c r="D145" s="102">
        <f t="shared" si="23"/>
        <v>0</v>
      </c>
      <c r="E145" s="102">
        <f t="shared" ref="E145:E151" si="24">F145+G145</f>
        <v>0</v>
      </c>
      <c r="F145" s="102">
        <v>0</v>
      </c>
      <c r="G145" s="102">
        <v>0</v>
      </c>
      <c r="H145" s="102">
        <f t="shared" ref="H145:H151" si="25">I145+J145+K145</f>
        <v>0</v>
      </c>
      <c r="I145" s="102">
        <v>0</v>
      </c>
      <c r="J145" s="102">
        <v>0</v>
      </c>
      <c r="K145" s="102">
        <f t="shared" ref="K145:K151" si="26">L145+M145</f>
        <v>0</v>
      </c>
      <c r="L145" s="102">
        <v>0</v>
      </c>
      <c r="M145" s="102">
        <v>0</v>
      </c>
      <c r="N145" s="102">
        <f t="shared" ref="N145:N151" si="27">O145+P145</f>
        <v>0</v>
      </c>
      <c r="O145" s="102">
        <v>0</v>
      </c>
      <c r="P145" s="102">
        <v>0</v>
      </c>
      <c r="Q145" s="102">
        <f t="shared" ref="Q145:Q151" si="28">R145+S145</f>
        <v>0</v>
      </c>
      <c r="R145" s="97">
        <v>0</v>
      </c>
      <c r="S145" s="97">
        <f t="shared" si="22"/>
        <v>0</v>
      </c>
      <c r="T145" s="179">
        <v>0</v>
      </c>
      <c r="U145" s="97">
        <v>0</v>
      </c>
      <c r="V145" s="80"/>
    </row>
    <row r="146" spans="1:22" ht="12" customHeight="1" x14ac:dyDescent="0.2">
      <c r="A146" s="103">
        <v>130</v>
      </c>
      <c r="B146" s="126" t="s">
        <v>257</v>
      </c>
      <c r="C146" s="127" t="s">
        <v>258</v>
      </c>
      <c r="D146" s="102">
        <f t="shared" si="23"/>
        <v>0</v>
      </c>
      <c r="E146" s="102">
        <f t="shared" si="24"/>
        <v>0</v>
      </c>
      <c r="F146" s="102">
        <v>0</v>
      </c>
      <c r="G146" s="102">
        <v>0</v>
      </c>
      <c r="H146" s="102">
        <f t="shared" si="25"/>
        <v>0</v>
      </c>
      <c r="I146" s="102">
        <v>0</v>
      </c>
      <c r="J146" s="102">
        <v>0</v>
      </c>
      <c r="K146" s="102">
        <f t="shared" si="26"/>
        <v>0</v>
      </c>
      <c r="L146" s="102">
        <v>0</v>
      </c>
      <c r="M146" s="102">
        <v>0</v>
      </c>
      <c r="N146" s="102">
        <f t="shared" si="27"/>
        <v>0</v>
      </c>
      <c r="O146" s="102">
        <v>0</v>
      </c>
      <c r="P146" s="102">
        <v>0</v>
      </c>
      <c r="Q146" s="102">
        <f t="shared" si="28"/>
        <v>0</v>
      </c>
      <c r="R146" s="97">
        <v>0</v>
      </c>
      <c r="S146" s="97">
        <f t="shared" si="22"/>
        <v>0</v>
      </c>
      <c r="T146" s="179">
        <v>0</v>
      </c>
      <c r="U146" s="97">
        <v>0</v>
      </c>
      <c r="V146" s="80"/>
    </row>
    <row r="147" spans="1:22" ht="12" customHeight="1" x14ac:dyDescent="0.2">
      <c r="A147" s="103">
        <v>131</v>
      </c>
      <c r="B147" s="128" t="s">
        <v>259</v>
      </c>
      <c r="C147" s="156" t="s">
        <v>449</v>
      </c>
      <c r="D147" s="102">
        <f t="shared" si="23"/>
        <v>0</v>
      </c>
      <c r="E147" s="102">
        <f t="shared" si="24"/>
        <v>0</v>
      </c>
      <c r="F147" s="102">
        <v>0</v>
      </c>
      <c r="G147" s="102">
        <v>0</v>
      </c>
      <c r="H147" s="102">
        <f t="shared" si="25"/>
        <v>0</v>
      </c>
      <c r="I147" s="102">
        <v>0</v>
      </c>
      <c r="J147" s="102">
        <v>0</v>
      </c>
      <c r="K147" s="102">
        <f t="shared" si="26"/>
        <v>0</v>
      </c>
      <c r="L147" s="102">
        <v>0</v>
      </c>
      <c r="M147" s="102">
        <v>0</v>
      </c>
      <c r="N147" s="102">
        <f t="shared" si="27"/>
        <v>0</v>
      </c>
      <c r="O147" s="102">
        <v>0</v>
      </c>
      <c r="P147" s="102">
        <v>0</v>
      </c>
      <c r="Q147" s="102">
        <f t="shared" si="28"/>
        <v>0</v>
      </c>
      <c r="R147" s="97">
        <v>0</v>
      </c>
      <c r="S147" s="97">
        <f t="shared" si="22"/>
        <v>0</v>
      </c>
      <c r="T147" s="179">
        <v>0</v>
      </c>
      <c r="U147" s="97">
        <v>0</v>
      </c>
      <c r="V147" s="80"/>
    </row>
    <row r="148" spans="1:22" x14ac:dyDescent="0.2">
      <c r="A148" s="103">
        <v>132</v>
      </c>
      <c r="B148" s="129" t="s">
        <v>263</v>
      </c>
      <c r="C148" s="130" t="s">
        <v>264</v>
      </c>
      <c r="D148" s="102">
        <f t="shared" si="23"/>
        <v>0</v>
      </c>
      <c r="E148" s="102">
        <f t="shared" si="24"/>
        <v>0</v>
      </c>
      <c r="F148" s="102">
        <v>0</v>
      </c>
      <c r="G148" s="102">
        <v>0</v>
      </c>
      <c r="H148" s="102">
        <f t="shared" si="25"/>
        <v>0</v>
      </c>
      <c r="I148" s="102">
        <v>0</v>
      </c>
      <c r="J148" s="102">
        <v>0</v>
      </c>
      <c r="K148" s="102">
        <f t="shared" si="26"/>
        <v>0</v>
      </c>
      <c r="L148" s="102">
        <v>0</v>
      </c>
      <c r="M148" s="102">
        <v>0</v>
      </c>
      <c r="N148" s="102">
        <f t="shared" si="27"/>
        <v>0</v>
      </c>
      <c r="O148" s="102">
        <v>0</v>
      </c>
      <c r="P148" s="102">
        <v>0</v>
      </c>
      <c r="Q148" s="102">
        <f t="shared" si="28"/>
        <v>0</v>
      </c>
      <c r="R148" s="97">
        <v>0</v>
      </c>
      <c r="S148" s="97">
        <f t="shared" si="22"/>
        <v>0</v>
      </c>
      <c r="T148" s="179">
        <v>0</v>
      </c>
      <c r="U148" s="97">
        <v>0</v>
      </c>
      <c r="V148" s="80"/>
    </row>
    <row r="149" spans="1:22" x14ac:dyDescent="0.2">
      <c r="A149" s="103">
        <v>133</v>
      </c>
      <c r="B149" s="131" t="s">
        <v>315</v>
      </c>
      <c r="C149" s="132" t="s">
        <v>314</v>
      </c>
      <c r="D149" s="102">
        <f t="shared" si="23"/>
        <v>0</v>
      </c>
      <c r="E149" s="102">
        <f t="shared" si="24"/>
        <v>0</v>
      </c>
      <c r="F149" s="102">
        <v>0</v>
      </c>
      <c r="G149" s="102">
        <v>0</v>
      </c>
      <c r="H149" s="102">
        <f t="shared" si="25"/>
        <v>0</v>
      </c>
      <c r="I149" s="102">
        <v>0</v>
      </c>
      <c r="J149" s="102">
        <v>0</v>
      </c>
      <c r="K149" s="102">
        <f t="shared" si="26"/>
        <v>0</v>
      </c>
      <c r="L149" s="102">
        <v>0</v>
      </c>
      <c r="M149" s="102">
        <v>0</v>
      </c>
      <c r="N149" s="102">
        <f t="shared" si="27"/>
        <v>0</v>
      </c>
      <c r="O149" s="102">
        <v>0</v>
      </c>
      <c r="P149" s="102">
        <v>0</v>
      </c>
      <c r="Q149" s="102">
        <f t="shared" si="28"/>
        <v>0</v>
      </c>
      <c r="R149" s="102">
        <v>0</v>
      </c>
      <c r="S149" s="97">
        <f t="shared" si="22"/>
        <v>0</v>
      </c>
      <c r="T149" s="179">
        <v>0</v>
      </c>
      <c r="U149" s="97">
        <v>0</v>
      </c>
      <c r="V149" s="80"/>
    </row>
    <row r="150" spans="1:22" x14ac:dyDescent="0.2">
      <c r="A150" s="103">
        <v>134</v>
      </c>
      <c r="B150" s="131" t="s">
        <v>324</v>
      </c>
      <c r="C150" s="132" t="s">
        <v>321</v>
      </c>
      <c r="D150" s="102">
        <f t="shared" si="23"/>
        <v>0</v>
      </c>
      <c r="E150" s="102">
        <f t="shared" si="24"/>
        <v>0</v>
      </c>
      <c r="F150" s="102">
        <v>0</v>
      </c>
      <c r="G150" s="102">
        <v>0</v>
      </c>
      <c r="H150" s="102">
        <f t="shared" si="25"/>
        <v>0</v>
      </c>
      <c r="I150" s="102">
        <v>0</v>
      </c>
      <c r="J150" s="102">
        <v>0</v>
      </c>
      <c r="K150" s="102">
        <f t="shared" si="26"/>
        <v>0</v>
      </c>
      <c r="L150" s="102">
        <v>0</v>
      </c>
      <c r="M150" s="102">
        <v>0</v>
      </c>
      <c r="N150" s="102">
        <f t="shared" si="27"/>
        <v>0</v>
      </c>
      <c r="O150" s="102">
        <v>0</v>
      </c>
      <c r="P150" s="102">
        <v>0</v>
      </c>
      <c r="Q150" s="102">
        <f t="shared" si="28"/>
        <v>0</v>
      </c>
      <c r="R150" s="102">
        <v>0</v>
      </c>
      <c r="S150" s="97">
        <f t="shared" si="22"/>
        <v>0</v>
      </c>
      <c r="T150" s="179">
        <v>0</v>
      </c>
      <c r="U150" s="97">
        <v>0</v>
      </c>
      <c r="V150" s="80"/>
    </row>
    <row r="151" spans="1:22" ht="18" customHeight="1" x14ac:dyDescent="0.2">
      <c r="A151" s="103">
        <v>135</v>
      </c>
      <c r="B151" s="56" t="s">
        <v>439</v>
      </c>
      <c r="C151" s="15" t="s">
        <v>389</v>
      </c>
      <c r="D151" s="102">
        <f t="shared" si="23"/>
        <v>0</v>
      </c>
      <c r="E151" s="102">
        <f t="shared" si="24"/>
        <v>0</v>
      </c>
      <c r="F151" s="102">
        <v>0</v>
      </c>
      <c r="G151" s="102">
        <v>0</v>
      </c>
      <c r="H151" s="102">
        <f t="shared" si="25"/>
        <v>0</v>
      </c>
      <c r="I151" s="102">
        <v>0</v>
      </c>
      <c r="J151" s="102">
        <v>0</v>
      </c>
      <c r="K151" s="102">
        <f t="shared" si="26"/>
        <v>0</v>
      </c>
      <c r="L151" s="102">
        <v>0</v>
      </c>
      <c r="M151" s="102">
        <v>0</v>
      </c>
      <c r="N151" s="102">
        <f t="shared" si="27"/>
        <v>0</v>
      </c>
      <c r="O151" s="102">
        <v>0</v>
      </c>
      <c r="P151" s="102">
        <v>0</v>
      </c>
      <c r="Q151" s="102">
        <f t="shared" si="28"/>
        <v>0</v>
      </c>
      <c r="R151" s="102"/>
      <c r="S151" s="97">
        <f t="shared" si="22"/>
        <v>0</v>
      </c>
      <c r="T151" s="179">
        <v>0</v>
      </c>
      <c r="U151" s="97">
        <v>0</v>
      </c>
      <c r="V151" s="80"/>
    </row>
    <row r="152" spans="1:22" x14ac:dyDescent="0.2">
      <c r="A152" s="103">
        <v>136</v>
      </c>
      <c r="B152" s="56" t="s">
        <v>434</v>
      </c>
      <c r="C152" s="15" t="s">
        <v>435</v>
      </c>
      <c r="D152" s="102"/>
      <c r="E152" s="102"/>
      <c r="F152" s="102">
        <v>0</v>
      </c>
      <c r="G152" s="102">
        <v>0</v>
      </c>
      <c r="H152" s="102"/>
      <c r="I152" s="102">
        <v>0</v>
      </c>
      <c r="J152" s="102">
        <v>0</v>
      </c>
      <c r="K152" s="102"/>
      <c r="L152" s="102">
        <v>0</v>
      </c>
      <c r="M152" s="102">
        <v>0</v>
      </c>
      <c r="N152" s="102"/>
      <c r="O152" s="102">
        <v>0</v>
      </c>
      <c r="P152" s="102">
        <v>0</v>
      </c>
      <c r="Q152" s="102"/>
      <c r="R152" s="102">
        <v>0</v>
      </c>
      <c r="S152" s="143"/>
      <c r="T152" s="179">
        <v>0</v>
      </c>
      <c r="U152" s="143">
        <v>0</v>
      </c>
    </row>
    <row r="153" spans="1:22" x14ac:dyDescent="0.2">
      <c r="A153" s="103">
        <v>137</v>
      </c>
      <c r="B153" s="56" t="s">
        <v>454</v>
      </c>
      <c r="C153" s="15" t="s">
        <v>455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80"/>
      <c r="T153" s="180"/>
      <c r="U153" s="180"/>
    </row>
    <row r="154" spans="1:22" x14ac:dyDescent="0.2">
      <c r="F154" s="81"/>
      <c r="G154" s="81"/>
    </row>
  </sheetData>
  <mergeCells count="39">
    <mergeCell ref="A11:C11"/>
    <mergeCell ref="A12:C12"/>
    <mergeCell ref="A13:C13"/>
    <mergeCell ref="A94:A97"/>
    <mergeCell ref="B94:B97"/>
    <mergeCell ref="K7:M7"/>
    <mergeCell ref="N7:N9"/>
    <mergeCell ref="F8:F9"/>
    <mergeCell ref="G8:G9"/>
    <mergeCell ref="K8:K9"/>
    <mergeCell ref="L8:M8"/>
    <mergeCell ref="A10:C10"/>
    <mergeCell ref="E7:E9"/>
    <mergeCell ref="F7:G7"/>
    <mergeCell ref="I7:I9"/>
    <mergeCell ref="J7:J9"/>
    <mergeCell ref="S6:U7"/>
    <mergeCell ref="O7:P7"/>
    <mergeCell ref="O8:O9"/>
    <mergeCell ref="P8:P9"/>
    <mergeCell ref="S8:S9"/>
    <mergeCell ref="T8:T9"/>
    <mergeCell ref="U8:U9"/>
    <mergeCell ref="A1:U1"/>
    <mergeCell ref="A3:A9"/>
    <mergeCell ref="B3:B9"/>
    <mergeCell ref="C3:C9"/>
    <mergeCell ref="D3:U3"/>
    <mergeCell ref="D4:D9"/>
    <mergeCell ref="E4:P4"/>
    <mergeCell ref="Q4:U4"/>
    <mergeCell ref="E5:G6"/>
    <mergeCell ref="H5:M5"/>
    <mergeCell ref="N5:P6"/>
    <mergeCell ref="Q5:Q9"/>
    <mergeCell ref="R5:U5"/>
    <mergeCell ref="H6:H9"/>
    <mergeCell ref="I6:M6"/>
    <mergeCell ref="R6:R9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52"/>
  <sheetViews>
    <sheetView zoomScale="90" zoomScaleNormal="90" workbookViewId="0">
      <pane xSplit="3" ySplit="12" topLeftCell="D134" activePane="bottomRight" state="frozen"/>
      <selection pane="topRight" activeCell="D1" sqref="D1"/>
      <selection pane="bottomLeft" activeCell="A11" sqref="A11"/>
      <selection pane="bottomRight" activeCell="X146" sqref="X146"/>
    </sheetView>
  </sheetViews>
  <sheetFormatPr defaultColWidth="9.140625" defaultRowHeight="12.75" x14ac:dyDescent="0.2"/>
  <cols>
    <col min="1" max="1" width="5.5703125" style="192" customWidth="1"/>
    <col min="2" max="2" width="9.42578125" style="192" customWidth="1"/>
    <col min="3" max="3" width="28.42578125" style="213" customWidth="1"/>
    <col min="4" max="4" width="13.85546875" style="192" customWidth="1"/>
    <col min="5" max="5" width="13.7109375" style="191" customWidth="1"/>
    <col min="6" max="6" width="17.5703125" style="192" customWidth="1"/>
    <col min="7" max="7" width="10.42578125" style="192" customWidth="1"/>
    <col min="8" max="9" width="12.140625" style="192" customWidth="1"/>
    <col min="10" max="10" width="13.42578125" style="192" customWidth="1"/>
    <col min="11" max="11" width="10" style="192" customWidth="1"/>
    <col min="12" max="13" width="12" style="192" customWidth="1"/>
    <col min="14" max="14" width="12.85546875" style="192" customWidth="1"/>
    <col min="15" max="15" width="9.5703125" style="192" customWidth="1"/>
    <col min="16" max="17" width="13.140625" style="192" customWidth="1"/>
    <col min="18" max="18" width="13.5703125" style="192" customWidth="1"/>
    <col min="19" max="19" width="10.7109375" style="192" customWidth="1"/>
    <col min="20" max="20" width="14" style="187" customWidth="1"/>
    <col min="21" max="21" width="12" style="192" customWidth="1"/>
    <col min="22" max="22" width="11.42578125" style="192" customWidth="1"/>
    <col min="23" max="16384" width="9.140625" style="192"/>
  </cols>
  <sheetData>
    <row r="1" spans="1:22" s="187" customFormat="1" ht="15.75" customHeight="1" x14ac:dyDescent="0.2">
      <c r="A1" s="371" t="s">
        <v>383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</row>
    <row r="3" spans="1:22" s="6" customFormat="1" ht="29.25" customHeight="1" x14ac:dyDescent="0.2">
      <c r="A3" s="361" t="s">
        <v>339</v>
      </c>
      <c r="B3" s="361" t="s">
        <v>340</v>
      </c>
      <c r="C3" s="361" t="s">
        <v>341</v>
      </c>
      <c r="D3" s="372" t="s">
        <v>330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4"/>
    </row>
    <row r="4" spans="1:22" s="6" customFormat="1" ht="16.5" customHeight="1" x14ac:dyDescent="0.2">
      <c r="A4" s="362"/>
      <c r="B4" s="362"/>
      <c r="C4" s="362"/>
      <c r="D4" s="361" t="s">
        <v>233</v>
      </c>
      <c r="E4" s="378" t="s">
        <v>278</v>
      </c>
      <c r="F4" s="378"/>
      <c r="G4" s="379"/>
      <c r="H4" s="381" t="s">
        <v>342</v>
      </c>
      <c r="I4" s="382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4"/>
    </row>
    <row r="5" spans="1:22" s="6" customFormat="1" ht="17.25" customHeight="1" x14ac:dyDescent="0.2">
      <c r="A5" s="362"/>
      <c r="B5" s="362"/>
      <c r="C5" s="362"/>
      <c r="D5" s="362"/>
      <c r="E5" s="368" t="s">
        <v>337</v>
      </c>
      <c r="F5" s="214" t="s">
        <v>346</v>
      </c>
      <c r="G5" s="361" t="s">
        <v>347</v>
      </c>
      <c r="H5" s="381" t="s">
        <v>343</v>
      </c>
      <c r="I5" s="382"/>
      <c r="J5" s="373"/>
      <c r="K5" s="374"/>
      <c r="L5" s="381" t="s">
        <v>316</v>
      </c>
      <c r="M5" s="382"/>
      <c r="N5" s="373"/>
      <c r="O5" s="374"/>
      <c r="P5" s="381" t="s">
        <v>317</v>
      </c>
      <c r="Q5" s="382"/>
      <c r="R5" s="373"/>
      <c r="S5" s="374"/>
      <c r="T5" s="381" t="s">
        <v>344</v>
      </c>
      <c r="U5" s="373"/>
      <c r="V5" s="374"/>
    </row>
    <row r="6" spans="1:22" s="6" customFormat="1" ht="24" customHeight="1" x14ac:dyDescent="0.2">
      <c r="A6" s="362"/>
      <c r="B6" s="362"/>
      <c r="C6" s="362"/>
      <c r="D6" s="362"/>
      <c r="E6" s="369"/>
      <c r="F6" s="361" t="s">
        <v>345</v>
      </c>
      <c r="G6" s="362"/>
      <c r="H6" s="364" t="s">
        <v>277</v>
      </c>
      <c r="I6" s="354" t="s">
        <v>278</v>
      </c>
      <c r="J6" s="354"/>
      <c r="K6" s="354"/>
      <c r="L6" s="354" t="s">
        <v>277</v>
      </c>
      <c r="M6" s="354" t="s">
        <v>278</v>
      </c>
      <c r="N6" s="354"/>
      <c r="O6" s="354"/>
      <c r="P6" s="364" t="s">
        <v>277</v>
      </c>
      <c r="Q6" s="354" t="s">
        <v>278</v>
      </c>
      <c r="R6" s="354"/>
      <c r="S6" s="354"/>
      <c r="T6" s="383" t="s">
        <v>277</v>
      </c>
      <c r="U6" s="354" t="s">
        <v>278</v>
      </c>
      <c r="V6" s="354"/>
    </row>
    <row r="7" spans="1:22" s="6" customFormat="1" ht="25.5" customHeight="1" x14ac:dyDescent="0.2">
      <c r="A7" s="362"/>
      <c r="B7" s="362"/>
      <c r="C7" s="362"/>
      <c r="D7" s="362"/>
      <c r="E7" s="369"/>
      <c r="F7" s="362"/>
      <c r="G7" s="362"/>
      <c r="H7" s="365"/>
      <c r="I7" s="354" t="s">
        <v>337</v>
      </c>
      <c r="J7" s="354"/>
      <c r="K7" s="364" t="s">
        <v>347</v>
      </c>
      <c r="L7" s="354"/>
      <c r="M7" s="354" t="s">
        <v>337</v>
      </c>
      <c r="N7" s="354"/>
      <c r="O7" s="364" t="s">
        <v>347</v>
      </c>
      <c r="P7" s="365"/>
      <c r="Q7" s="354" t="s">
        <v>337</v>
      </c>
      <c r="R7" s="354"/>
      <c r="S7" s="354" t="s">
        <v>347</v>
      </c>
      <c r="T7" s="384"/>
      <c r="U7" s="364" t="s">
        <v>337</v>
      </c>
      <c r="V7" s="364" t="s">
        <v>347</v>
      </c>
    </row>
    <row r="8" spans="1:22" s="6" customFormat="1" ht="34.5" customHeight="1" x14ac:dyDescent="0.2">
      <c r="A8" s="363"/>
      <c r="B8" s="363"/>
      <c r="C8" s="363"/>
      <c r="D8" s="370"/>
      <c r="E8" s="370"/>
      <c r="F8" s="363"/>
      <c r="G8" s="363"/>
      <c r="H8" s="366"/>
      <c r="I8" s="215" t="s">
        <v>452</v>
      </c>
      <c r="J8" s="188" t="s">
        <v>453</v>
      </c>
      <c r="K8" s="367"/>
      <c r="L8" s="354"/>
      <c r="M8" s="215" t="s">
        <v>452</v>
      </c>
      <c r="N8" s="215" t="s">
        <v>453</v>
      </c>
      <c r="O8" s="367"/>
      <c r="P8" s="367"/>
      <c r="Q8" s="215" t="s">
        <v>452</v>
      </c>
      <c r="R8" s="215" t="s">
        <v>453</v>
      </c>
      <c r="S8" s="354"/>
      <c r="T8" s="385"/>
      <c r="U8" s="367"/>
      <c r="V8" s="367"/>
    </row>
    <row r="9" spans="1:22" s="187" customFormat="1" x14ac:dyDescent="0.2">
      <c r="A9" s="380" t="s">
        <v>233</v>
      </c>
      <c r="B9" s="380"/>
      <c r="C9" s="380"/>
      <c r="D9" s="189">
        <f t="shared" ref="D9:V9" si="0">SUM(D10:D12)</f>
        <v>2984858710</v>
      </c>
      <c r="E9" s="189">
        <f t="shared" si="0"/>
        <v>2978894920</v>
      </c>
      <c r="F9" s="189">
        <f t="shared" si="0"/>
        <v>171284424</v>
      </c>
      <c r="G9" s="189">
        <f t="shared" si="0"/>
        <v>5963790</v>
      </c>
      <c r="H9" s="189">
        <f t="shared" si="0"/>
        <v>441139856</v>
      </c>
      <c r="I9" s="189">
        <f t="shared" si="0"/>
        <v>381720883</v>
      </c>
      <c r="J9" s="189">
        <f t="shared" si="0"/>
        <v>59407492</v>
      </c>
      <c r="K9" s="189">
        <f t="shared" si="0"/>
        <v>11481</v>
      </c>
      <c r="L9" s="189">
        <f t="shared" si="0"/>
        <v>244047043</v>
      </c>
      <c r="M9" s="189">
        <f t="shared" si="0"/>
        <v>178300204</v>
      </c>
      <c r="N9" s="189">
        <f t="shared" si="0"/>
        <v>65740940</v>
      </c>
      <c r="O9" s="189">
        <f t="shared" si="0"/>
        <v>5899</v>
      </c>
      <c r="P9" s="189">
        <f t="shared" si="0"/>
        <v>2095788113</v>
      </c>
      <c r="Q9" s="189">
        <f t="shared" si="0"/>
        <v>1123622795</v>
      </c>
      <c r="R9" s="189">
        <f t="shared" si="0"/>
        <v>971868842</v>
      </c>
      <c r="S9" s="189">
        <f t="shared" si="0"/>
        <v>296476</v>
      </c>
      <c r="T9" s="189">
        <f t="shared" si="0"/>
        <v>203883698</v>
      </c>
      <c r="U9" s="189">
        <f t="shared" si="0"/>
        <v>198233764</v>
      </c>
      <c r="V9" s="189">
        <f t="shared" si="0"/>
        <v>5649934</v>
      </c>
    </row>
    <row r="10" spans="1:22" x14ac:dyDescent="0.2">
      <c r="A10" s="375" t="s">
        <v>54</v>
      </c>
      <c r="B10" s="376"/>
      <c r="C10" s="377"/>
      <c r="D10" s="189"/>
      <c r="E10" s="189"/>
      <c r="F10" s="189"/>
      <c r="G10" s="189"/>
      <c r="H10" s="189"/>
      <c r="I10" s="189"/>
      <c r="J10" s="189"/>
      <c r="K10" s="190"/>
      <c r="L10" s="190"/>
      <c r="M10" s="190"/>
      <c r="N10" s="190"/>
      <c r="O10" s="190"/>
      <c r="P10" s="190"/>
      <c r="Q10" s="190"/>
      <c r="R10" s="190"/>
      <c r="S10" s="190"/>
      <c r="T10" s="189"/>
      <c r="U10" s="190"/>
      <c r="V10" s="190"/>
    </row>
    <row r="11" spans="1:22" s="187" customFormat="1" x14ac:dyDescent="0.2">
      <c r="A11" s="375" t="s">
        <v>466</v>
      </c>
      <c r="B11" s="376"/>
      <c r="C11" s="377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</row>
    <row r="12" spans="1:22" s="187" customFormat="1" ht="12.75" customHeight="1" x14ac:dyDescent="0.2">
      <c r="A12" s="375" t="s">
        <v>227</v>
      </c>
      <c r="B12" s="376"/>
      <c r="C12" s="377"/>
      <c r="D12" s="189">
        <f t="shared" ref="D12:V12" si="1">SUM(D13:D151)-D93</f>
        <v>2984858710</v>
      </c>
      <c r="E12" s="189">
        <f t="shared" si="1"/>
        <v>2978894920</v>
      </c>
      <c r="F12" s="189">
        <f t="shared" si="1"/>
        <v>171284424</v>
      </c>
      <c r="G12" s="189">
        <f t="shared" si="1"/>
        <v>5963790</v>
      </c>
      <c r="H12" s="189">
        <f t="shared" si="1"/>
        <v>441139856</v>
      </c>
      <c r="I12" s="189">
        <f t="shared" si="1"/>
        <v>381720883</v>
      </c>
      <c r="J12" s="189">
        <f t="shared" si="1"/>
        <v>59407492</v>
      </c>
      <c r="K12" s="189">
        <f t="shared" si="1"/>
        <v>11481</v>
      </c>
      <c r="L12" s="189">
        <f t="shared" si="1"/>
        <v>244047043</v>
      </c>
      <c r="M12" s="189">
        <f t="shared" si="1"/>
        <v>178300204</v>
      </c>
      <c r="N12" s="189">
        <f t="shared" si="1"/>
        <v>65740940</v>
      </c>
      <c r="O12" s="189">
        <f t="shared" si="1"/>
        <v>5899</v>
      </c>
      <c r="P12" s="189">
        <f t="shared" si="1"/>
        <v>2095788113</v>
      </c>
      <c r="Q12" s="189">
        <f t="shared" si="1"/>
        <v>1123622795</v>
      </c>
      <c r="R12" s="189">
        <f t="shared" si="1"/>
        <v>971868842</v>
      </c>
      <c r="S12" s="189">
        <f t="shared" si="1"/>
        <v>296476</v>
      </c>
      <c r="T12" s="189">
        <f t="shared" si="1"/>
        <v>203883698</v>
      </c>
      <c r="U12" s="189">
        <f t="shared" si="1"/>
        <v>198233764</v>
      </c>
      <c r="V12" s="189">
        <f t="shared" si="1"/>
        <v>5649934</v>
      </c>
    </row>
    <row r="13" spans="1:22" x14ac:dyDescent="0.2">
      <c r="A13" s="193">
        <v>1</v>
      </c>
      <c r="B13" s="194" t="s">
        <v>57</v>
      </c>
      <c r="C13" s="195" t="s">
        <v>42</v>
      </c>
      <c r="D13" s="190">
        <f>E13+G13</f>
        <v>16272427</v>
      </c>
      <c r="E13" s="190">
        <f>I13+J13+M13+N13+Q13+R13+U13</f>
        <v>16272427</v>
      </c>
      <c r="F13" s="190">
        <v>2384762</v>
      </c>
      <c r="G13" s="190"/>
      <c r="H13" s="190">
        <f>SUM(I13:K13)</f>
        <v>1981239</v>
      </c>
      <c r="I13" s="190">
        <v>1977085</v>
      </c>
      <c r="J13" s="190">
        <v>4154</v>
      </c>
      <c r="K13" s="185"/>
      <c r="L13" s="190">
        <f>SUM(M13:O13)</f>
        <v>1289804</v>
      </c>
      <c r="M13" s="190">
        <v>1074914</v>
      </c>
      <c r="N13" s="190">
        <v>214890</v>
      </c>
      <c r="O13" s="190"/>
      <c r="P13" s="190">
        <f>SUM(Q13:S13)</f>
        <v>11194999</v>
      </c>
      <c r="Q13" s="190">
        <v>6580648</v>
      </c>
      <c r="R13" s="190">
        <v>4614351</v>
      </c>
      <c r="S13" s="190"/>
      <c r="T13" s="190">
        <f>SUM(U13:V13)</f>
        <v>1806385</v>
      </c>
      <c r="U13" s="190">
        <v>1806385</v>
      </c>
      <c r="V13" s="190"/>
    </row>
    <row r="14" spans="1:22" x14ac:dyDescent="0.2">
      <c r="A14" s="193">
        <v>2</v>
      </c>
      <c r="B14" s="196" t="s">
        <v>58</v>
      </c>
      <c r="C14" s="195" t="s">
        <v>213</v>
      </c>
      <c r="D14" s="190">
        <f t="shared" ref="D14:D76" si="2">E14+G14</f>
        <v>15608219</v>
      </c>
      <c r="E14" s="190">
        <f t="shared" ref="E14:E76" si="3">I14+J14+M14+N14+Q14+R14+U14</f>
        <v>15591616</v>
      </c>
      <c r="F14" s="190">
        <v>376387</v>
      </c>
      <c r="G14" s="190">
        <f t="shared" ref="G14:G20" si="4">K14+O14+S14+V14</f>
        <v>16603</v>
      </c>
      <c r="H14" s="190">
        <f t="shared" ref="H14:H76" si="5">SUM(I14:K14)</f>
        <v>2392439</v>
      </c>
      <c r="I14" s="190">
        <v>2392439</v>
      </c>
      <c r="J14" s="190"/>
      <c r="K14" s="185"/>
      <c r="L14" s="190">
        <f t="shared" ref="L14:L76" si="6">SUM(M14:O14)</f>
        <v>1138530</v>
      </c>
      <c r="M14" s="190">
        <v>983645</v>
      </c>
      <c r="N14" s="190">
        <v>154885</v>
      </c>
      <c r="O14" s="190"/>
      <c r="P14" s="190">
        <f t="shared" ref="P14:P76" si="7">SUM(Q14:S14)</f>
        <v>11092704</v>
      </c>
      <c r="Q14" s="190">
        <v>6223848</v>
      </c>
      <c r="R14" s="190">
        <v>4868856</v>
      </c>
      <c r="S14" s="190"/>
      <c r="T14" s="190">
        <f t="shared" ref="T14:T76" si="8">SUM(U14:V14)</f>
        <v>984546</v>
      </c>
      <c r="U14" s="190">
        <v>967943</v>
      </c>
      <c r="V14" s="190">
        <v>16603</v>
      </c>
    </row>
    <row r="15" spans="1:22" x14ac:dyDescent="0.2">
      <c r="A15" s="193">
        <v>3</v>
      </c>
      <c r="B15" s="197" t="s">
        <v>59</v>
      </c>
      <c r="C15" s="195" t="s">
        <v>5</v>
      </c>
      <c r="D15" s="190">
        <f t="shared" si="2"/>
        <v>36009311</v>
      </c>
      <c r="E15" s="190">
        <f t="shared" si="3"/>
        <v>35408182</v>
      </c>
      <c r="F15" s="190">
        <v>1752550</v>
      </c>
      <c r="G15" s="190">
        <f t="shared" si="4"/>
        <v>601129</v>
      </c>
      <c r="H15" s="190"/>
      <c r="I15" s="190"/>
      <c r="J15" s="190"/>
      <c r="K15" s="185"/>
      <c r="L15" s="190">
        <f t="shared" si="6"/>
        <v>3323185</v>
      </c>
      <c r="M15" s="190">
        <v>2421507</v>
      </c>
      <c r="N15" s="190">
        <v>900111</v>
      </c>
      <c r="O15" s="190">
        <v>1567</v>
      </c>
      <c r="P15" s="190">
        <f t="shared" si="7"/>
        <v>26152924</v>
      </c>
      <c r="Q15" s="190">
        <v>12748677</v>
      </c>
      <c r="R15" s="190">
        <v>13307750</v>
      </c>
      <c r="S15" s="190">
        <v>96497</v>
      </c>
      <c r="T15" s="190">
        <f t="shared" si="8"/>
        <v>6533202</v>
      </c>
      <c r="U15" s="190">
        <v>6030137</v>
      </c>
      <c r="V15" s="190">
        <v>503065</v>
      </c>
    </row>
    <row r="16" spans="1:22" x14ac:dyDescent="0.2">
      <c r="A16" s="193">
        <v>4</v>
      </c>
      <c r="B16" s="194" t="s">
        <v>60</v>
      </c>
      <c r="C16" s="195" t="s">
        <v>214</v>
      </c>
      <c r="D16" s="190">
        <f t="shared" si="2"/>
        <v>17481910</v>
      </c>
      <c r="E16" s="190">
        <f t="shared" si="3"/>
        <v>17452025</v>
      </c>
      <c r="F16" s="190">
        <v>411673</v>
      </c>
      <c r="G16" s="190">
        <f t="shared" si="4"/>
        <v>29885</v>
      </c>
      <c r="H16" s="190">
        <f t="shared" si="5"/>
        <v>2454082</v>
      </c>
      <c r="I16" s="190">
        <v>1570038</v>
      </c>
      <c r="J16" s="190">
        <v>884044</v>
      </c>
      <c r="K16" s="185"/>
      <c r="L16" s="190">
        <f t="shared" si="6"/>
        <v>1575693</v>
      </c>
      <c r="M16" s="190">
        <v>963662</v>
      </c>
      <c r="N16" s="190">
        <v>612031</v>
      </c>
      <c r="O16" s="190"/>
      <c r="P16" s="190">
        <f t="shared" si="7"/>
        <v>12348049</v>
      </c>
      <c r="Q16" s="190">
        <v>6004623</v>
      </c>
      <c r="R16" s="190">
        <v>6343426</v>
      </c>
      <c r="S16" s="190"/>
      <c r="T16" s="190">
        <f t="shared" si="8"/>
        <v>1104086</v>
      </c>
      <c r="U16" s="190">
        <v>1074201</v>
      </c>
      <c r="V16" s="190">
        <f>28225+1660</f>
        <v>29885</v>
      </c>
    </row>
    <row r="17" spans="1:22" ht="25.5" x14ac:dyDescent="0.2">
      <c r="A17" s="193">
        <v>5</v>
      </c>
      <c r="B17" s="194" t="s">
        <v>61</v>
      </c>
      <c r="C17" s="195" t="s">
        <v>8</v>
      </c>
      <c r="D17" s="190">
        <f t="shared" si="2"/>
        <v>17358610</v>
      </c>
      <c r="E17" s="190">
        <f t="shared" si="3"/>
        <v>17345328</v>
      </c>
      <c r="F17" s="190">
        <v>879215</v>
      </c>
      <c r="G17" s="190">
        <f t="shared" si="4"/>
        <v>13282</v>
      </c>
      <c r="H17" s="190">
        <f t="shared" si="5"/>
        <v>2296908</v>
      </c>
      <c r="I17" s="190">
        <v>2296908</v>
      </c>
      <c r="J17" s="190"/>
      <c r="K17" s="185"/>
      <c r="L17" s="190">
        <f t="shared" si="6"/>
        <v>1218319</v>
      </c>
      <c r="M17" s="190">
        <v>1061798</v>
      </c>
      <c r="N17" s="190">
        <v>156521</v>
      </c>
      <c r="O17" s="190"/>
      <c r="P17" s="190">
        <f t="shared" si="7"/>
        <v>12900344</v>
      </c>
      <c r="Q17" s="190">
        <v>8215753</v>
      </c>
      <c r="R17" s="190">
        <v>4684591</v>
      </c>
      <c r="S17" s="190"/>
      <c r="T17" s="190">
        <f t="shared" si="8"/>
        <v>943039</v>
      </c>
      <c r="U17" s="190">
        <v>929757</v>
      </c>
      <c r="V17" s="190">
        <v>13282</v>
      </c>
    </row>
    <row r="18" spans="1:22" x14ac:dyDescent="0.2">
      <c r="A18" s="193">
        <v>6</v>
      </c>
      <c r="B18" s="197" t="s">
        <v>62</v>
      </c>
      <c r="C18" s="195" t="s">
        <v>63</v>
      </c>
      <c r="D18" s="190">
        <f t="shared" si="2"/>
        <v>108980103</v>
      </c>
      <c r="E18" s="190">
        <f t="shared" si="3"/>
        <v>108880486</v>
      </c>
      <c r="F18" s="190">
        <v>6031007</v>
      </c>
      <c r="G18" s="190">
        <f t="shared" si="4"/>
        <v>99617</v>
      </c>
      <c r="H18" s="190">
        <f t="shared" si="5"/>
        <v>14454118</v>
      </c>
      <c r="I18" s="190">
        <v>6865802</v>
      </c>
      <c r="J18" s="190">
        <v>7588316</v>
      </c>
      <c r="K18" s="185"/>
      <c r="L18" s="190">
        <f t="shared" si="6"/>
        <v>9240720</v>
      </c>
      <c r="M18" s="190">
        <v>6428482</v>
      </c>
      <c r="N18" s="190">
        <v>2812238</v>
      </c>
      <c r="O18" s="190"/>
      <c r="P18" s="190">
        <f t="shared" si="7"/>
        <v>80319367</v>
      </c>
      <c r="Q18" s="190">
        <v>37123905</v>
      </c>
      <c r="R18" s="190">
        <v>43195462</v>
      </c>
      <c r="S18" s="190"/>
      <c r="T18" s="190">
        <f t="shared" si="8"/>
        <v>4965898</v>
      </c>
      <c r="U18" s="190">
        <v>4866281</v>
      </c>
      <c r="V18" s="190">
        <v>99617</v>
      </c>
    </row>
    <row r="19" spans="1:22" x14ac:dyDescent="0.2">
      <c r="A19" s="193">
        <v>7</v>
      </c>
      <c r="B19" s="194" t="s">
        <v>64</v>
      </c>
      <c r="C19" s="195" t="s">
        <v>215</v>
      </c>
      <c r="D19" s="190">
        <f t="shared" si="2"/>
        <v>45688088</v>
      </c>
      <c r="E19" s="190">
        <f t="shared" si="3"/>
        <v>45668165</v>
      </c>
      <c r="F19" s="190">
        <v>1273245</v>
      </c>
      <c r="G19" s="190">
        <f t="shared" si="4"/>
        <v>19923</v>
      </c>
      <c r="H19" s="190">
        <f t="shared" si="5"/>
        <v>5717565</v>
      </c>
      <c r="I19" s="190">
        <v>4049701</v>
      </c>
      <c r="J19" s="190">
        <v>1667864</v>
      </c>
      <c r="K19" s="185"/>
      <c r="L19" s="190">
        <f t="shared" si="6"/>
        <v>3613835</v>
      </c>
      <c r="M19" s="190">
        <v>2529625</v>
      </c>
      <c r="N19" s="190">
        <v>1084210</v>
      </c>
      <c r="O19" s="190"/>
      <c r="P19" s="190">
        <f t="shared" si="7"/>
        <v>32948134</v>
      </c>
      <c r="Q19" s="190">
        <v>17971465</v>
      </c>
      <c r="R19" s="190">
        <v>14976669</v>
      </c>
      <c r="S19" s="190"/>
      <c r="T19" s="190">
        <f t="shared" si="8"/>
        <v>3408554</v>
      </c>
      <c r="U19" s="190">
        <v>3388631</v>
      </c>
      <c r="V19" s="190">
        <v>19923</v>
      </c>
    </row>
    <row r="20" spans="1:22" x14ac:dyDescent="0.2">
      <c r="A20" s="193">
        <v>8</v>
      </c>
      <c r="B20" s="197" t="s">
        <v>65</v>
      </c>
      <c r="C20" s="195" t="s">
        <v>17</v>
      </c>
      <c r="D20" s="190">
        <f t="shared" si="2"/>
        <v>16097699</v>
      </c>
      <c r="E20" s="190">
        <f t="shared" si="3"/>
        <v>16062833</v>
      </c>
      <c r="F20" s="190">
        <v>1446736</v>
      </c>
      <c r="G20" s="190">
        <f t="shared" si="4"/>
        <v>34866</v>
      </c>
      <c r="H20" s="190">
        <f t="shared" si="5"/>
        <v>2359211</v>
      </c>
      <c r="I20" s="190">
        <v>2359211</v>
      </c>
      <c r="J20" s="190"/>
      <c r="K20" s="185"/>
      <c r="L20" s="190">
        <f t="shared" si="6"/>
        <v>1507420</v>
      </c>
      <c r="M20" s="190">
        <v>1104919</v>
      </c>
      <c r="N20" s="190">
        <v>402501</v>
      </c>
      <c r="O20" s="190"/>
      <c r="P20" s="190">
        <f t="shared" si="7"/>
        <v>11460698</v>
      </c>
      <c r="Q20" s="190">
        <v>5325097</v>
      </c>
      <c r="R20" s="190">
        <v>6135601</v>
      </c>
      <c r="S20" s="190"/>
      <c r="T20" s="190">
        <f t="shared" si="8"/>
        <v>770370</v>
      </c>
      <c r="U20" s="190">
        <v>735504</v>
      </c>
      <c r="V20" s="190">
        <v>34866</v>
      </c>
    </row>
    <row r="21" spans="1:22" x14ac:dyDescent="0.2">
      <c r="A21" s="193">
        <v>9</v>
      </c>
      <c r="B21" s="197" t="s">
        <v>66</v>
      </c>
      <c r="C21" s="195" t="s">
        <v>6</v>
      </c>
      <c r="D21" s="190">
        <f t="shared" si="2"/>
        <v>19138406</v>
      </c>
      <c r="E21" s="190">
        <f t="shared" si="3"/>
        <v>19138406</v>
      </c>
      <c r="F21" s="190">
        <v>429316</v>
      </c>
      <c r="G21" s="190"/>
      <c r="H21" s="190">
        <f t="shared" si="5"/>
        <v>2218857</v>
      </c>
      <c r="I21" s="190">
        <v>1644802</v>
      </c>
      <c r="J21" s="190">
        <v>574055</v>
      </c>
      <c r="K21" s="185"/>
      <c r="L21" s="190">
        <f t="shared" si="6"/>
        <v>1421710</v>
      </c>
      <c r="M21" s="190">
        <v>864945</v>
      </c>
      <c r="N21" s="190">
        <v>556765</v>
      </c>
      <c r="O21" s="190"/>
      <c r="P21" s="190">
        <f t="shared" si="7"/>
        <v>14237686</v>
      </c>
      <c r="Q21" s="190">
        <v>9859492</v>
      </c>
      <c r="R21" s="190">
        <v>4378194</v>
      </c>
      <c r="S21" s="190"/>
      <c r="T21" s="190">
        <f t="shared" si="8"/>
        <v>1260153</v>
      </c>
      <c r="U21" s="190">
        <v>1260153</v>
      </c>
      <c r="V21" s="190"/>
    </row>
    <row r="22" spans="1:22" x14ac:dyDescent="0.2">
      <c r="A22" s="193">
        <v>10</v>
      </c>
      <c r="B22" s="197" t="s">
        <v>67</v>
      </c>
      <c r="C22" s="195" t="s">
        <v>18</v>
      </c>
      <c r="D22" s="190">
        <f t="shared" si="2"/>
        <v>24724810</v>
      </c>
      <c r="E22" s="190">
        <f t="shared" si="3"/>
        <v>24724810</v>
      </c>
      <c r="F22" s="190">
        <v>741011</v>
      </c>
      <c r="G22" s="190"/>
      <c r="H22" s="190">
        <f t="shared" si="5"/>
        <v>2768825</v>
      </c>
      <c r="I22" s="190">
        <v>1727873</v>
      </c>
      <c r="J22" s="190">
        <v>1040952</v>
      </c>
      <c r="K22" s="185"/>
      <c r="L22" s="190">
        <f t="shared" si="6"/>
        <v>1902574</v>
      </c>
      <c r="M22" s="190">
        <v>1718922</v>
      </c>
      <c r="N22" s="190">
        <v>183652</v>
      </c>
      <c r="O22" s="190"/>
      <c r="P22" s="190">
        <f t="shared" si="7"/>
        <v>18386490</v>
      </c>
      <c r="Q22" s="190">
        <v>14690380</v>
      </c>
      <c r="R22" s="190">
        <v>3696110</v>
      </c>
      <c r="S22" s="190"/>
      <c r="T22" s="190">
        <f t="shared" si="8"/>
        <v>1666921</v>
      </c>
      <c r="U22" s="190">
        <v>1666921</v>
      </c>
      <c r="V22" s="190"/>
    </row>
    <row r="23" spans="1:22" x14ac:dyDescent="0.2">
      <c r="A23" s="193">
        <v>11</v>
      </c>
      <c r="B23" s="197" t="s">
        <v>68</v>
      </c>
      <c r="C23" s="195" t="s">
        <v>7</v>
      </c>
      <c r="D23" s="190">
        <f t="shared" si="2"/>
        <v>16099865</v>
      </c>
      <c r="E23" s="190">
        <f t="shared" si="3"/>
        <v>16099865</v>
      </c>
      <c r="F23" s="190">
        <v>773357</v>
      </c>
      <c r="G23" s="190"/>
      <c r="H23" s="190">
        <f t="shared" si="5"/>
        <v>1740948</v>
      </c>
      <c r="I23" s="190">
        <v>1503581</v>
      </c>
      <c r="J23" s="190">
        <v>237367</v>
      </c>
      <c r="K23" s="185"/>
      <c r="L23" s="190">
        <f t="shared" si="6"/>
        <v>1012232</v>
      </c>
      <c r="M23" s="190">
        <v>976991</v>
      </c>
      <c r="N23" s="190">
        <v>35241</v>
      </c>
      <c r="O23" s="190"/>
      <c r="P23" s="190">
        <f t="shared" si="7"/>
        <v>12030083</v>
      </c>
      <c r="Q23" s="190">
        <v>7157988</v>
      </c>
      <c r="R23" s="190">
        <v>4872095</v>
      </c>
      <c r="S23" s="190"/>
      <c r="T23" s="190">
        <f t="shared" si="8"/>
        <v>1316602</v>
      </c>
      <c r="U23" s="190">
        <v>1316602</v>
      </c>
      <c r="V23" s="190"/>
    </row>
    <row r="24" spans="1:22" x14ac:dyDescent="0.2">
      <c r="A24" s="193">
        <v>12</v>
      </c>
      <c r="B24" s="197" t="s">
        <v>69</v>
      </c>
      <c r="C24" s="195" t="s">
        <v>19</v>
      </c>
      <c r="D24" s="190">
        <f t="shared" si="2"/>
        <v>34107845</v>
      </c>
      <c r="E24" s="190">
        <f t="shared" si="3"/>
        <v>33941817</v>
      </c>
      <c r="F24" s="190">
        <v>1540832</v>
      </c>
      <c r="G24" s="190">
        <f>K24+O24+S24+V24</f>
        <v>166028</v>
      </c>
      <c r="H24" s="190">
        <f t="shared" si="5"/>
        <v>4558325</v>
      </c>
      <c r="I24" s="190">
        <v>2558581</v>
      </c>
      <c r="J24" s="190">
        <v>1999744</v>
      </c>
      <c r="K24" s="185"/>
      <c r="L24" s="190">
        <f t="shared" si="6"/>
        <v>2167946</v>
      </c>
      <c r="M24" s="190">
        <v>1563816</v>
      </c>
      <c r="N24" s="190">
        <v>604130</v>
      </c>
      <c r="O24" s="190"/>
      <c r="P24" s="190">
        <f t="shared" si="7"/>
        <v>25641601</v>
      </c>
      <c r="Q24" s="190">
        <v>12644749</v>
      </c>
      <c r="R24" s="190">
        <v>12996852</v>
      </c>
      <c r="S24" s="190"/>
      <c r="T24" s="190">
        <f t="shared" si="8"/>
        <v>1739973</v>
      </c>
      <c r="U24" s="190">
        <v>1573945</v>
      </c>
      <c r="V24" s="190">
        <v>166028</v>
      </c>
    </row>
    <row r="25" spans="1:22" ht="25.5" x14ac:dyDescent="0.2">
      <c r="A25" s="193">
        <v>13</v>
      </c>
      <c r="B25" s="197" t="s">
        <v>234</v>
      </c>
      <c r="C25" s="195" t="s">
        <v>235</v>
      </c>
      <c r="D25" s="190"/>
      <c r="E25" s="190">
        <f t="shared" si="3"/>
        <v>0</v>
      </c>
      <c r="F25" s="190"/>
      <c r="G25" s="190"/>
      <c r="H25" s="190"/>
      <c r="I25" s="190"/>
      <c r="J25" s="190"/>
      <c r="K25" s="185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</row>
    <row r="26" spans="1:22" x14ac:dyDescent="0.2">
      <c r="A26" s="193">
        <v>14</v>
      </c>
      <c r="B26" s="197" t="s">
        <v>70</v>
      </c>
      <c r="C26" s="195" t="s">
        <v>22</v>
      </c>
      <c r="D26" s="190">
        <f t="shared" si="2"/>
        <v>18743634</v>
      </c>
      <c r="E26" s="190">
        <f t="shared" si="3"/>
        <v>18727031</v>
      </c>
      <c r="F26" s="190">
        <v>1567297</v>
      </c>
      <c r="G26" s="190">
        <f>K26+O26+S26+V26</f>
        <v>16603</v>
      </c>
      <c r="H26" s="190">
        <f t="shared" si="5"/>
        <v>1987966</v>
      </c>
      <c r="I26" s="190">
        <v>1823404</v>
      </c>
      <c r="J26" s="190">
        <v>164562</v>
      </c>
      <c r="K26" s="185"/>
      <c r="L26" s="190">
        <f t="shared" si="6"/>
        <v>1346311</v>
      </c>
      <c r="M26" s="190">
        <v>903152</v>
      </c>
      <c r="N26" s="190">
        <v>443159</v>
      </c>
      <c r="O26" s="190"/>
      <c r="P26" s="190">
        <f t="shared" si="7"/>
        <v>13526599</v>
      </c>
      <c r="Q26" s="190">
        <v>8340330</v>
      </c>
      <c r="R26" s="190">
        <v>5186269</v>
      </c>
      <c r="S26" s="190"/>
      <c r="T26" s="190">
        <f t="shared" si="8"/>
        <v>1882758</v>
      </c>
      <c r="U26" s="190">
        <v>1866155</v>
      </c>
      <c r="V26" s="190">
        <v>16603</v>
      </c>
    </row>
    <row r="27" spans="1:22" x14ac:dyDescent="0.2">
      <c r="A27" s="193">
        <v>15</v>
      </c>
      <c r="B27" s="197" t="s">
        <v>71</v>
      </c>
      <c r="C27" s="195" t="s">
        <v>10</v>
      </c>
      <c r="D27" s="190">
        <f t="shared" si="2"/>
        <v>20524698</v>
      </c>
      <c r="E27" s="190">
        <f t="shared" si="3"/>
        <v>20509755</v>
      </c>
      <c r="F27" s="190">
        <v>2046602</v>
      </c>
      <c r="G27" s="190">
        <f>K27+O27+S27+V27</f>
        <v>14943</v>
      </c>
      <c r="H27" s="190">
        <f t="shared" si="5"/>
        <v>2373403</v>
      </c>
      <c r="I27" s="190">
        <v>1030078</v>
      </c>
      <c r="J27" s="190">
        <v>1343325</v>
      </c>
      <c r="K27" s="185"/>
      <c r="L27" s="190">
        <f t="shared" si="6"/>
        <v>1629205</v>
      </c>
      <c r="M27" s="190">
        <v>0</v>
      </c>
      <c r="N27" s="190">
        <v>1629205</v>
      </c>
      <c r="O27" s="190"/>
      <c r="P27" s="190">
        <f t="shared" si="7"/>
        <v>15124134</v>
      </c>
      <c r="Q27" s="190">
        <v>4098504</v>
      </c>
      <c r="R27" s="190">
        <v>11025630</v>
      </c>
      <c r="S27" s="190"/>
      <c r="T27" s="190">
        <f t="shared" si="8"/>
        <v>1397956</v>
      </c>
      <c r="U27" s="190">
        <v>1383013</v>
      </c>
      <c r="V27" s="190">
        <v>14943</v>
      </c>
    </row>
    <row r="28" spans="1:22" x14ac:dyDescent="0.2">
      <c r="A28" s="193">
        <v>16</v>
      </c>
      <c r="B28" s="197" t="s">
        <v>72</v>
      </c>
      <c r="C28" s="195" t="s">
        <v>348</v>
      </c>
      <c r="D28" s="190">
        <f t="shared" si="2"/>
        <v>26519048</v>
      </c>
      <c r="E28" s="190">
        <f t="shared" si="3"/>
        <v>26509086</v>
      </c>
      <c r="F28" s="190">
        <v>614569</v>
      </c>
      <c r="G28" s="190">
        <f>K28+O28+S28+V28</f>
        <v>9962</v>
      </c>
      <c r="H28" s="190">
        <f t="shared" si="5"/>
        <v>2959250</v>
      </c>
      <c r="I28" s="190">
        <v>1570038</v>
      </c>
      <c r="J28" s="190">
        <v>1389212</v>
      </c>
      <c r="K28" s="185"/>
      <c r="L28" s="190">
        <f t="shared" si="6"/>
        <v>2156616</v>
      </c>
      <c r="M28" s="190">
        <v>1237875</v>
      </c>
      <c r="N28" s="190">
        <v>918741</v>
      </c>
      <c r="O28" s="190"/>
      <c r="P28" s="190">
        <f t="shared" si="7"/>
        <v>19819275</v>
      </c>
      <c r="Q28" s="190">
        <v>10445252</v>
      </c>
      <c r="R28" s="190">
        <v>9374023</v>
      </c>
      <c r="S28" s="190"/>
      <c r="T28" s="190">
        <f t="shared" si="8"/>
        <v>1583907</v>
      </c>
      <c r="U28" s="190">
        <v>1573945</v>
      </c>
      <c r="V28" s="190">
        <v>9962</v>
      </c>
    </row>
    <row r="29" spans="1:22" x14ac:dyDescent="0.2">
      <c r="A29" s="193">
        <v>17</v>
      </c>
      <c r="B29" s="197" t="s">
        <v>73</v>
      </c>
      <c r="C29" s="195" t="s">
        <v>9</v>
      </c>
      <c r="D29" s="190">
        <f t="shared" si="2"/>
        <v>49223716</v>
      </c>
      <c r="E29" s="190">
        <f t="shared" si="3"/>
        <v>48574105</v>
      </c>
      <c r="F29" s="190">
        <v>14482061</v>
      </c>
      <c r="G29" s="190">
        <f>K29+O29+S29+V29</f>
        <v>649611</v>
      </c>
      <c r="H29" s="190"/>
      <c r="I29" s="190"/>
      <c r="J29" s="190"/>
      <c r="K29" s="185"/>
      <c r="L29" s="190">
        <f t="shared" si="6"/>
        <v>4135919</v>
      </c>
      <c r="M29" s="190">
        <v>3002928</v>
      </c>
      <c r="N29" s="190">
        <v>1132991</v>
      </c>
      <c r="O29" s="190"/>
      <c r="P29" s="190">
        <f t="shared" si="7"/>
        <v>41903380</v>
      </c>
      <c r="Q29" s="190">
        <v>27110917</v>
      </c>
      <c r="R29" s="190">
        <v>14737232</v>
      </c>
      <c r="S29" s="190">
        <v>55231</v>
      </c>
      <c r="T29" s="190">
        <f t="shared" si="8"/>
        <v>3184417</v>
      </c>
      <c r="U29" s="190">
        <v>2590037</v>
      </c>
      <c r="V29" s="190">
        <v>594380</v>
      </c>
    </row>
    <row r="30" spans="1:22" x14ac:dyDescent="0.2">
      <c r="A30" s="193">
        <v>18</v>
      </c>
      <c r="B30" s="194" t="s">
        <v>74</v>
      </c>
      <c r="C30" s="195" t="s">
        <v>11</v>
      </c>
      <c r="D30" s="190">
        <f t="shared" si="2"/>
        <v>8831048</v>
      </c>
      <c r="E30" s="190">
        <f t="shared" si="3"/>
        <v>8831048</v>
      </c>
      <c r="F30" s="190">
        <v>729249</v>
      </c>
      <c r="G30" s="190"/>
      <c r="H30" s="190">
        <f t="shared" si="5"/>
        <v>1054164</v>
      </c>
      <c r="I30" s="190">
        <v>947007</v>
      </c>
      <c r="J30" s="190">
        <v>107157</v>
      </c>
      <c r="K30" s="185"/>
      <c r="L30" s="190">
        <f t="shared" si="6"/>
        <v>539784</v>
      </c>
      <c r="M30" s="190">
        <v>439921</v>
      </c>
      <c r="N30" s="190">
        <v>99863</v>
      </c>
      <c r="O30" s="190"/>
      <c r="P30" s="190">
        <f t="shared" si="7"/>
        <v>6534802</v>
      </c>
      <c r="Q30" s="190">
        <v>3513846</v>
      </c>
      <c r="R30" s="190">
        <v>3020956</v>
      </c>
      <c r="S30" s="190"/>
      <c r="T30" s="190">
        <f t="shared" si="8"/>
        <v>702298</v>
      </c>
      <c r="U30" s="190">
        <v>702298</v>
      </c>
      <c r="V30" s="190"/>
    </row>
    <row r="31" spans="1:22" x14ac:dyDescent="0.2">
      <c r="A31" s="193">
        <v>19</v>
      </c>
      <c r="B31" s="194" t="s">
        <v>75</v>
      </c>
      <c r="C31" s="195" t="s">
        <v>216</v>
      </c>
      <c r="D31" s="190">
        <f t="shared" si="2"/>
        <v>10141133</v>
      </c>
      <c r="E31" s="190">
        <f t="shared" si="3"/>
        <v>9958502</v>
      </c>
      <c r="F31" s="190">
        <v>1823122</v>
      </c>
      <c r="G31" s="190">
        <f>K31+O31+S31+V31</f>
        <v>182631</v>
      </c>
      <c r="H31" s="190">
        <f t="shared" si="5"/>
        <v>1155535</v>
      </c>
      <c r="I31" s="190">
        <v>897165</v>
      </c>
      <c r="J31" s="190">
        <v>258370</v>
      </c>
      <c r="K31" s="185"/>
      <c r="L31" s="190">
        <f t="shared" si="6"/>
        <v>748830</v>
      </c>
      <c r="M31" s="190">
        <v>458337</v>
      </c>
      <c r="N31" s="190">
        <v>290493</v>
      </c>
      <c r="O31" s="190"/>
      <c r="P31" s="190">
        <f t="shared" si="7"/>
        <v>7097816</v>
      </c>
      <c r="Q31" s="190">
        <v>3686585</v>
      </c>
      <c r="R31" s="190">
        <v>3411231</v>
      </c>
      <c r="S31" s="190"/>
      <c r="T31" s="190">
        <f t="shared" si="8"/>
        <v>1138952</v>
      </c>
      <c r="U31" s="190">
        <v>956321</v>
      </c>
      <c r="V31" s="190">
        <v>182631</v>
      </c>
    </row>
    <row r="32" spans="1:22" x14ac:dyDescent="0.2">
      <c r="A32" s="193">
        <v>20</v>
      </c>
      <c r="B32" s="194" t="s">
        <v>76</v>
      </c>
      <c r="C32" s="195" t="s">
        <v>349</v>
      </c>
      <c r="D32" s="190">
        <f t="shared" si="2"/>
        <v>51995187</v>
      </c>
      <c r="E32" s="190">
        <f t="shared" si="3"/>
        <v>51915494</v>
      </c>
      <c r="F32" s="190">
        <v>2255379</v>
      </c>
      <c r="G32" s="190">
        <f>K32+O32+S32+V32</f>
        <v>79693</v>
      </c>
      <c r="H32" s="190">
        <f t="shared" si="5"/>
        <v>6180468</v>
      </c>
      <c r="I32" s="190">
        <v>5736039</v>
      </c>
      <c r="J32" s="190">
        <v>444429</v>
      </c>
      <c r="K32" s="185"/>
      <c r="L32" s="190">
        <f t="shared" si="6"/>
        <v>4286252</v>
      </c>
      <c r="M32" s="190">
        <v>3263915</v>
      </c>
      <c r="N32" s="190">
        <v>1022337</v>
      </c>
      <c r="O32" s="190"/>
      <c r="P32" s="190">
        <f t="shared" si="7"/>
        <v>40060780</v>
      </c>
      <c r="Q32" s="190">
        <v>20485540</v>
      </c>
      <c r="R32" s="190">
        <v>19575240</v>
      </c>
      <c r="S32" s="190"/>
      <c r="T32" s="190">
        <f t="shared" si="8"/>
        <v>1467687</v>
      </c>
      <c r="U32" s="190">
        <v>1387994</v>
      </c>
      <c r="V32" s="190">
        <v>79693</v>
      </c>
    </row>
    <row r="33" spans="1:22" x14ac:dyDescent="0.2">
      <c r="A33" s="193">
        <v>21</v>
      </c>
      <c r="B33" s="194" t="s">
        <v>77</v>
      </c>
      <c r="C33" s="195" t="s">
        <v>38</v>
      </c>
      <c r="D33" s="190">
        <f t="shared" si="2"/>
        <v>29312533</v>
      </c>
      <c r="E33" s="190">
        <f t="shared" si="3"/>
        <v>29242801</v>
      </c>
      <c r="F33" s="190">
        <v>911561</v>
      </c>
      <c r="G33" s="190">
        <f>K33+O33+S33+V33</f>
        <v>69732</v>
      </c>
      <c r="H33" s="190"/>
      <c r="I33" s="190"/>
      <c r="J33" s="190"/>
      <c r="K33" s="185"/>
      <c r="L33" s="190">
        <f t="shared" si="6"/>
        <v>2882640</v>
      </c>
      <c r="M33" s="190">
        <v>1786300</v>
      </c>
      <c r="N33" s="190">
        <f>1385096-288756</f>
        <v>1096340</v>
      </c>
      <c r="O33" s="190"/>
      <c r="P33" s="190">
        <f t="shared" si="7"/>
        <v>23386600</v>
      </c>
      <c r="Q33" s="190">
        <v>10179309</v>
      </c>
      <c r="R33" s="190">
        <f>12918535+288756</f>
        <v>13207291</v>
      </c>
      <c r="S33" s="190"/>
      <c r="T33" s="190">
        <f t="shared" si="8"/>
        <v>3043293</v>
      </c>
      <c r="U33" s="190">
        <v>2973561</v>
      </c>
      <c r="V33" s="190">
        <v>69732</v>
      </c>
    </row>
    <row r="34" spans="1:22" ht="25.5" x14ac:dyDescent="0.2">
      <c r="A34" s="193">
        <v>22</v>
      </c>
      <c r="B34" s="197" t="s">
        <v>78</v>
      </c>
      <c r="C34" s="195" t="s">
        <v>79</v>
      </c>
      <c r="D34" s="190">
        <f t="shared" si="2"/>
        <v>16665079</v>
      </c>
      <c r="E34" s="190">
        <f t="shared" si="3"/>
        <v>16665079</v>
      </c>
      <c r="F34" s="190">
        <v>707800</v>
      </c>
      <c r="G34" s="190"/>
      <c r="H34" s="190">
        <f t="shared" si="5"/>
        <v>2897366</v>
      </c>
      <c r="I34" s="190">
        <v>1317893</v>
      </c>
      <c r="J34" s="190">
        <v>1579473</v>
      </c>
      <c r="K34" s="185"/>
      <c r="L34" s="190">
        <f t="shared" si="6"/>
        <v>2020128</v>
      </c>
      <c r="M34" s="190">
        <v>1180827</v>
      </c>
      <c r="N34" s="190">
        <v>839301</v>
      </c>
      <c r="O34" s="190"/>
      <c r="P34" s="190">
        <f t="shared" si="7"/>
        <v>11281338</v>
      </c>
      <c r="Q34" s="190">
        <v>4881756</v>
      </c>
      <c r="R34" s="190">
        <v>6399582</v>
      </c>
      <c r="S34" s="190"/>
      <c r="T34" s="190">
        <f t="shared" si="8"/>
        <v>466247</v>
      </c>
      <c r="U34" s="190">
        <v>466247</v>
      </c>
      <c r="V34" s="190"/>
    </row>
    <row r="35" spans="1:22" x14ac:dyDescent="0.2">
      <c r="A35" s="193">
        <v>23</v>
      </c>
      <c r="B35" s="197" t="s">
        <v>80</v>
      </c>
      <c r="C35" s="195" t="s">
        <v>81</v>
      </c>
      <c r="D35" s="190"/>
      <c r="E35" s="190"/>
      <c r="F35" s="190"/>
      <c r="G35" s="190"/>
      <c r="H35" s="190"/>
      <c r="I35" s="190"/>
      <c r="J35" s="190"/>
      <c r="K35" s="185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</row>
    <row r="36" spans="1:22" ht="25.5" x14ac:dyDescent="0.2">
      <c r="A36" s="193">
        <v>24</v>
      </c>
      <c r="B36" s="197" t="s">
        <v>82</v>
      </c>
      <c r="C36" s="195" t="s">
        <v>83</v>
      </c>
      <c r="D36" s="190"/>
      <c r="E36" s="190"/>
      <c r="F36" s="190"/>
      <c r="G36" s="190"/>
      <c r="H36" s="190"/>
      <c r="I36" s="190"/>
      <c r="J36" s="190"/>
      <c r="K36" s="185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</row>
    <row r="37" spans="1:22" x14ac:dyDescent="0.2">
      <c r="A37" s="193">
        <v>25</v>
      </c>
      <c r="B37" s="194" t="s">
        <v>84</v>
      </c>
      <c r="C37" s="195" t="s">
        <v>85</v>
      </c>
      <c r="D37" s="190">
        <f t="shared" si="2"/>
        <v>242338788</v>
      </c>
      <c r="E37" s="190">
        <f t="shared" si="3"/>
        <v>242265736</v>
      </c>
      <c r="F37" s="190">
        <v>26126520</v>
      </c>
      <c r="G37" s="190">
        <f>K37+O37+S37+V37</f>
        <v>73052</v>
      </c>
      <c r="H37" s="190">
        <f t="shared" si="5"/>
        <v>36829439</v>
      </c>
      <c r="I37" s="190">
        <v>36542845</v>
      </c>
      <c r="J37" s="190">
        <v>286594</v>
      </c>
      <c r="K37" s="185"/>
      <c r="L37" s="190">
        <f t="shared" si="6"/>
        <v>19063823</v>
      </c>
      <c r="M37" s="190">
        <v>16498206</v>
      </c>
      <c r="N37" s="190">
        <v>2565617</v>
      </c>
      <c r="O37" s="190"/>
      <c r="P37" s="190">
        <f t="shared" si="7"/>
        <v>167757415</v>
      </c>
      <c r="Q37" s="190">
        <v>88741281</v>
      </c>
      <c r="R37" s="190">
        <v>79016134</v>
      </c>
      <c r="S37" s="190"/>
      <c r="T37" s="190">
        <f t="shared" si="8"/>
        <v>18688111</v>
      </c>
      <c r="U37" s="190">
        <v>18615059</v>
      </c>
      <c r="V37" s="190">
        <v>73052</v>
      </c>
    </row>
    <row r="38" spans="1:22" x14ac:dyDescent="0.2">
      <c r="A38" s="193">
        <v>26</v>
      </c>
      <c r="B38" s="197" t="s">
        <v>86</v>
      </c>
      <c r="C38" s="195" t="s">
        <v>87</v>
      </c>
      <c r="D38" s="190">
        <f t="shared" si="2"/>
        <v>389854</v>
      </c>
      <c r="E38" s="190"/>
      <c r="F38" s="190"/>
      <c r="G38" s="190">
        <f>K38+O38+S38+V38</f>
        <v>389854</v>
      </c>
      <c r="H38" s="190"/>
      <c r="I38" s="190"/>
      <c r="J38" s="190"/>
      <c r="K38" s="185"/>
      <c r="L38" s="190"/>
      <c r="M38" s="190"/>
      <c r="N38" s="190"/>
      <c r="O38" s="190"/>
      <c r="P38" s="190">
        <f t="shared" si="7"/>
        <v>9650</v>
      </c>
      <c r="Q38" s="190"/>
      <c r="R38" s="190"/>
      <c r="S38" s="190">
        <v>9650</v>
      </c>
      <c r="T38" s="190">
        <f t="shared" si="8"/>
        <v>380204</v>
      </c>
      <c r="U38" s="190"/>
      <c r="V38" s="190">
        <v>380204</v>
      </c>
    </row>
    <row r="39" spans="1:22" x14ac:dyDescent="0.2">
      <c r="A39" s="193">
        <v>27</v>
      </c>
      <c r="B39" s="196" t="s">
        <v>88</v>
      </c>
      <c r="C39" s="195" t="s">
        <v>89</v>
      </c>
      <c r="D39" s="190"/>
      <c r="E39" s="190"/>
      <c r="F39" s="190"/>
      <c r="G39" s="190"/>
      <c r="H39" s="190"/>
      <c r="I39" s="190"/>
      <c r="J39" s="190"/>
      <c r="K39" s="185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</row>
    <row r="40" spans="1:22" x14ac:dyDescent="0.2">
      <c r="A40" s="193">
        <v>28</v>
      </c>
      <c r="B40" s="196" t="s">
        <v>90</v>
      </c>
      <c r="C40" s="195" t="s">
        <v>39</v>
      </c>
      <c r="D40" s="190">
        <f t="shared" si="2"/>
        <v>40542472</v>
      </c>
      <c r="E40" s="190">
        <f t="shared" si="3"/>
        <v>40285028</v>
      </c>
      <c r="F40" s="190">
        <v>1387925</v>
      </c>
      <c r="G40" s="190">
        <f t="shared" ref="G40:G47" si="9">K40+O40+S40+V40</f>
        <v>257444</v>
      </c>
      <c r="H40" s="190"/>
      <c r="I40" s="190"/>
      <c r="J40" s="190"/>
      <c r="K40" s="185"/>
      <c r="L40" s="190">
        <f t="shared" si="6"/>
        <v>4436367</v>
      </c>
      <c r="M40" s="190">
        <v>2984808</v>
      </c>
      <c r="N40" s="190">
        <v>1451559</v>
      </c>
      <c r="O40" s="190"/>
      <c r="P40" s="190">
        <f t="shared" si="7"/>
        <v>34279797</v>
      </c>
      <c r="Q40" s="190">
        <v>19776304</v>
      </c>
      <c r="R40" s="190">
        <v>14455244</v>
      </c>
      <c r="S40" s="190">
        <v>48249</v>
      </c>
      <c r="T40" s="190">
        <f t="shared" si="8"/>
        <v>1826308</v>
      </c>
      <c r="U40" s="190">
        <v>1617113</v>
      </c>
      <c r="V40" s="190">
        <v>209195</v>
      </c>
    </row>
    <row r="41" spans="1:22" x14ac:dyDescent="0.2">
      <c r="A41" s="193">
        <v>29</v>
      </c>
      <c r="B41" s="194" t="s">
        <v>91</v>
      </c>
      <c r="C41" s="195" t="s">
        <v>37</v>
      </c>
      <c r="D41" s="190">
        <f t="shared" si="2"/>
        <v>70552754</v>
      </c>
      <c r="E41" s="190">
        <f t="shared" si="3"/>
        <v>70519548</v>
      </c>
      <c r="F41" s="190">
        <v>5337044</v>
      </c>
      <c r="G41" s="190">
        <f t="shared" si="9"/>
        <v>33206</v>
      </c>
      <c r="H41" s="190"/>
      <c r="I41" s="190"/>
      <c r="J41" s="190"/>
      <c r="K41" s="185"/>
      <c r="L41" s="190">
        <f t="shared" si="6"/>
        <v>8079038</v>
      </c>
      <c r="M41" s="190">
        <v>6582713</v>
      </c>
      <c r="N41" s="190">
        <v>1496325</v>
      </c>
      <c r="O41" s="190"/>
      <c r="P41" s="190">
        <f t="shared" si="7"/>
        <v>60219055</v>
      </c>
      <c r="Q41" s="190">
        <v>39752272</v>
      </c>
      <c r="R41" s="190">
        <v>20466783</v>
      </c>
      <c r="S41" s="190"/>
      <c r="T41" s="190">
        <f t="shared" si="8"/>
        <v>2254661</v>
      </c>
      <c r="U41" s="190">
        <v>2221455</v>
      </c>
      <c r="V41" s="190">
        <v>33206</v>
      </c>
    </row>
    <row r="42" spans="1:22" x14ac:dyDescent="0.2">
      <c r="A42" s="193">
        <v>30</v>
      </c>
      <c r="B42" s="196" t="s">
        <v>92</v>
      </c>
      <c r="C42" s="195" t="s">
        <v>16</v>
      </c>
      <c r="D42" s="190">
        <f t="shared" si="2"/>
        <v>15755867</v>
      </c>
      <c r="E42" s="190">
        <f t="shared" si="3"/>
        <v>15739264</v>
      </c>
      <c r="F42" s="190">
        <v>693963</v>
      </c>
      <c r="G42" s="190">
        <f t="shared" si="9"/>
        <v>16603</v>
      </c>
      <c r="H42" s="190">
        <f t="shared" si="5"/>
        <v>1926134</v>
      </c>
      <c r="I42" s="190">
        <v>1662445</v>
      </c>
      <c r="J42" s="190">
        <v>263689</v>
      </c>
      <c r="K42" s="185"/>
      <c r="L42" s="190">
        <f t="shared" si="6"/>
        <v>1355971</v>
      </c>
      <c r="M42" s="190">
        <v>1083735</v>
      </c>
      <c r="N42" s="190">
        <v>272236</v>
      </c>
      <c r="O42" s="190"/>
      <c r="P42" s="190">
        <f t="shared" si="7"/>
        <v>11972357</v>
      </c>
      <c r="Q42" s="190">
        <v>6663559</v>
      </c>
      <c r="R42" s="190">
        <v>5308798</v>
      </c>
      <c r="S42" s="190"/>
      <c r="T42" s="190">
        <f t="shared" si="8"/>
        <v>501405</v>
      </c>
      <c r="U42" s="190">
        <v>484802</v>
      </c>
      <c r="V42" s="190">
        <v>16603</v>
      </c>
    </row>
    <row r="43" spans="1:22" x14ac:dyDescent="0.2">
      <c r="A43" s="193">
        <v>31</v>
      </c>
      <c r="B43" s="197" t="s">
        <v>93</v>
      </c>
      <c r="C43" s="195" t="s">
        <v>21</v>
      </c>
      <c r="D43" s="190">
        <f t="shared" si="2"/>
        <v>64243849</v>
      </c>
      <c r="E43" s="190">
        <f t="shared" si="3"/>
        <v>64140912</v>
      </c>
      <c r="F43" s="190">
        <v>1829003</v>
      </c>
      <c r="G43" s="190">
        <f t="shared" si="9"/>
        <v>102937</v>
      </c>
      <c r="H43" s="190">
        <f t="shared" si="5"/>
        <v>8444147</v>
      </c>
      <c r="I43" s="190">
        <v>7970643</v>
      </c>
      <c r="J43" s="190">
        <v>473504</v>
      </c>
      <c r="K43" s="185"/>
      <c r="L43" s="190">
        <f t="shared" si="6"/>
        <v>5472974</v>
      </c>
      <c r="M43" s="190">
        <v>4201926</v>
      </c>
      <c r="N43" s="190">
        <v>1271048</v>
      </c>
      <c r="O43" s="190"/>
      <c r="P43" s="190">
        <f t="shared" si="7"/>
        <v>45256233</v>
      </c>
      <c r="Q43" s="190">
        <v>30215124</v>
      </c>
      <c r="R43" s="190">
        <v>15041109</v>
      </c>
      <c r="S43" s="190"/>
      <c r="T43" s="190">
        <f t="shared" si="8"/>
        <v>5070495</v>
      </c>
      <c r="U43" s="190">
        <v>4967558</v>
      </c>
      <c r="V43" s="190">
        <v>102937</v>
      </c>
    </row>
    <row r="44" spans="1:22" x14ac:dyDescent="0.2">
      <c r="A44" s="193">
        <v>32</v>
      </c>
      <c r="B44" s="196" t="s">
        <v>94</v>
      </c>
      <c r="C44" s="195" t="s">
        <v>24</v>
      </c>
      <c r="D44" s="190">
        <f t="shared" si="2"/>
        <v>24144746</v>
      </c>
      <c r="E44" s="190">
        <f t="shared" si="3"/>
        <v>24036828</v>
      </c>
      <c r="F44" s="190">
        <v>626331</v>
      </c>
      <c r="G44" s="190">
        <f t="shared" si="9"/>
        <v>107918</v>
      </c>
      <c r="H44" s="190">
        <f t="shared" si="5"/>
        <v>2717570</v>
      </c>
      <c r="I44" s="190">
        <v>1952164</v>
      </c>
      <c r="J44" s="190">
        <v>765406</v>
      </c>
      <c r="K44" s="185"/>
      <c r="L44" s="190">
        <f t="shared" si="6"/>
        <v>2169526</v>
      </c>
      <c r="M44" s="190">
        <v>1471347</v>
      </c>
      <c r="N44" s="190">
        <v>698179</v>
      </c>
      <c r="O44" s="190"/>
      <c r="P44" s="190">
        <f t="shared" si="7"/>
        <v>17906182</v>
      </c>
      <c r="Q44" s="190">
        <v>12148889</v>
      </c>
      <c r="R44" s="190">
        <v>5757293</v>
      </c>
      <c r="S44" s="190"/>
      <c r="T44" s="190">
        <f t="shared" si="8"/>
        <v>1351468</v>
      </c>
      <c r="U44" s="190">
        <v>1243550</v>
      </c>
      <c r="V44" s="190">
        <v>107918</v>
      </c>
    </row>
    <row r="45" spans="1:22" x14ac:dyDescent="0.2">
      <c r="A45" s="193">
        <v>33</v>
      </c>
      <c r="B45" s="194" t="s">
        <v>95</v>
      </c>
      <c r="C45" s="195" t="s">
        <v>217</v>
      </c>
      <c r="D45" s="190">
        <f t="shared" si="2"/>
        <v>64547906</v>
      </c>
      <c r="E45" s="190">
        <f t="shared" si="3"/>
        <v>64406886</v>
      </c>
      <c r="F45" s="190">
        <v>2205390</v>
      </c>
      <c r="G45" s="190">
        <f t="shared" si="9"/>
        <v>141020</v>
      </c>
      <c r="H45" s="190">
        <f t="shared" si="5"/>
        <v>10014185</v>
      </c>
      <c r="I45" s="190">
        <v>9881272</v>
      </c>
      <c r="J45" s="190">
        <v>132913</v>
      </c>
      <c r="K45" s="185"/>
      <c r="L45" s="190">
        <f t="shared" si="6"/>
        <v>5680798</v>
      </c>
      <c r="M45" s="190">
        <v>4240112</v>
      </c>
      <c r="N45" s="190">
        <v>1440686</v>
      </c>
      <c r="O45" s="190"/>
      <c r="P45" s="190">
        <f t="shared" si="7"/>
        <v>45499158</v>
      </c>
      <c r="Q45" s="190">
        <v>22601122</v>
      </c>
      <c r="R45" s="190">
        <v>22894819</v>
      </c>
      <c r="S45" s="190">
        <v>3217</v>
      </c>
      <c r="T45" s="190">
        <f t="shared" si="8"/>
        <v>3353765</v>
      </c>
      <c r="U45" s="190">
        <v>3215962</v>
      </c>
      <c r="V45" s="190">
        <v>137803</v>
      </c>
    </row>
    <row r="46" spans="1:22" x14ac:dyDescent="0.2">
      <c r="A46" s="193">
        <v>34</v>
      </c>
      <c r="B46" s="198" t="s">
        <v>96</v>
      </c>
      <c r="C46" s="199" t="s">
        <v>218</v>
      </c>
      <c r="D46" s="190">
        <f t="shared" si="2"/>
        <v>20839652</v>
      </c>
      <c r="E46" s="190">
        <f t="shared" si="3"/>
        <v>20793164</v>
      </c>
      <c r="F46" s="190">
        <v>449900</v>
      </c>
      <c r="G46" s="190">
        <f t="shared" si="9"/>
        <v>46488</v>
      </c>
      <c r="H46" s="190">
        <f t="shared" si="5"/>
        <v>2776790</v>
      </c>
      <c r="I46" s="190">
        <v>1852479</v>
      </c>
      <c r="J46" s="190">
        <v>924311</v>
      </c>
      <c r="K46" s="185"/>
      <c r="L46" s="190">
        <f t="shared" si="6"/>
        <v>1844123</v>
      </c>
      <c r="M46" s="190">
        <v>1277048</v>
      </c>
      <c r="N46" s="190">
        <v>567075</v>
      </c>
      <c r="O46" s="190"/>
      <c r="P46" s="190">
        <f t="shared" si="7"/>
        <v>15650923</v>
      </c>
      <c r="Q46" s="190">
        <v>9677218</v>
      </c>
      <c r="R46" s="190">
        <v>5973705</v>
      </c>
      <c r="S46" s="190"/>
      <c r="T46" s="190">
        <f t="shared" si="8"/>
        <v>567816</v>
      </c>
      <c r="U46" s="190">
        <v>521328</v>
      </c>
      <c r="V46" s="190">
        <v>46488</v>
      </c>
    </row>
    <row r="47" spans="1:22" x14ac:dyDescent="0.2">
      <c r="A47" s="193">
        <v>35</v>
      </c>
      <c r="B47" s="194" t="s">
        <v>97</v>
      </c>
      <c r="C47" s="195" t="s">
        <v>219</v>
      </c>
      <c r="D47" s="190">
        <f t="shared" si="2"/>
        <v>17229735</v>
      </c>
      <c r="E47" s="190">
        <f t="shared" si="3"/>
        <v>17123893</v>
      </c>
      <c r="F47" s="190">
        <v>396970</v>
      </c>
      <c r="G47" s="190">
        <f t="shared" si="9"/>
        <v>105842</v>
      </c>
      <c r="H47" s="190">
        <f t="shared" si="5"/>
        <v>2286004</v>
      </c>
      <c r="I47" s="190">
        <v>1831711</v>
      </c>
      <c r="J47" s="190">
        <v>454293</v>
      </c>
      <c r="K47" s="185"/>
      <c r="L47" s="190">
        <f t="shared" si="6"/>
        <v>1178691</v>
      </c>
      <c r="M47" s="190">
        <v>678481</v>
      </c>
      <c r="N47" s="190">
        <v>500210</v>
      </c>
      <c r="O47" s="190"/>
      <c r="P47" s="190">
        <f t="shared" si="7"/>
        <v>12347161</v>
      </c>
      <c r="Q47" s="190">
        <v>6406095</v>
      </c>
      <c r="R47" s="190">
        <v>5928200</v>
      </c>
      <c r="S47" s="190">
        <v>12866</v>
      </c>
      <c r="T47" s="190">
        <f t="shared" si="8"/>
        <v>1417879</v>
      </c>
      <c r="U47" s="190">
        <v>1324903</v>
      </c>
      <c r="V47" s="190">
        <v>92976</v>
      </c>
    </row>
    <row r="48" spans="1:22" x14ac:dyDescent="0.2">
      <c r="A48" s="193">
        <v>36</v>
      </c>
      <c r="B48" s="194" t="s">
        <v>98</v>
      </c>
      <c r="C48" s="195" t="s">
        <v>23</v>
      </c>
      <c r="D48" s="190">
        <f t="shared" si="2"/>
        <v>26735071</v>
      </c>
      <c r="E48" s="190">
        <f t="shared" si="3"/>
        <v>26735071</v>
      </c>
      <c r="F48" s="190">
        <v>770416</v>
      </c>
      <c r="G48" s="190"/>
      <c r="H48" s="190">
        <f t="shared" si="5"/>
        <v>3494896</v>
      </c>
      <c r="I48" s="190">
        <v>2168148</v>
      </c>
      <c r="J48" s="190">
        <v>1326748</v>
      </c>
      <c r="K48" s="185"/>
      <c r="L48" s="190">
        <f t="shared" si="6"/>
        <v>1954547</v>
      </c>
      <c r="M48" s="190">
        <v>1560662</v>
      </c>
      <c r="N48" s="190">
        <v>393885</v>
      </c>
      <c r="O48" s="190"/>
      <c r="P48" s="190">
        <f t="shared" si="7"/>
        <v>19789716</v>
      </c>
      <c r="Q48" s="190">
        <v>12459593</v>
      </c>
      <c r="R48" s="190">
        <v>7330123</v>
      </c>
      <c r="S48" s="190"/>
      <c r="T48" s="190">
        <f t="shared" si="8"/>
        <v>1495912</v>
      </c>
      <c r="U48" s="190">
        <v>1495912</v>
      </c>
      <c r="V48" s="190"/>
    </row>
    <row r="49" spans="1:22" x14ac:dyDescent="0.2">
      <c r="A49" s="193">
        <v>37</v>
      </c>
      <c r="B49" s="197" t="s">
        <v>99</v>
      </c>
      <c r="C49" s="195" t="s">
        <v>20</v>
      </c>
      <c r="D49" s="190">
        <f t="shared" si="2"/>
        <v>11458920</v>
      </c>
      <c r="E49" s="190">
        <f t="shared" si="3"/>
        <v>11458920</v>
      </c>
      <c r="F49" s="190">
        <v>835108</v>
      </c>
      <c r="G49" s="190"/>
      <c r="H49" s="190">
        <f t="shared" si="5"/>
        <v>1761101</v>
      </c>
      <c r="I49" s="190">
        <v>1553424</v>
      </c>
      <c r="J49" s="190">
        <v>207677</v>
      </c>
      <c r="K49" s="185"/>
      <c r="L49" s="190">
        <f t="shared" si="6"/>
        <v>836367</v>
      </c>
      <c r="M49" s="190">
        <v>551559</v>
      </c>
      <c r="N49" s="190">
        <v>284808</v>
      </c>
      <c r="O49" s="190"/>
      <c r="P49" s="190">
        <f t="shared" si="7"/>
        <v>8388272</v>
      </c>
      <c r="Q49" s="190">
        <v>4604708</v>
      </c>
      <c r="R49" s="190">
        <v>3783564</v>
      </c>
      <c r="S49" s="190"/>
      <c r="T49" s="190">
        <f t="shared" si="8"/>
        <v>473180</v>
      </c>
      <c r="U49" s="190">
        <v>473180</v>
      </c>
      <c r="V49" s="190"/>
    </row>
    <row r="50" spans="1:22" x14ac:dyDescent="0.2">
      <c r="A50" s="193">
        <v>38</v>
      </c>
      <c r="B50" s="196" t="s">
        <v>100</v>
      </c>
      <c r="C50" s="195" t="s">
        <v>101</v>
      </c>
      <c r="D50" s="190">
        <f t="shared" si="2"/>
        <v>18230701</v>
      </c>
      <c r="E50" s="190">
        <f t="shared" si="3"/>
        <v>18230701</v>
      </c>
      <c r="F50" s="190">
        <v>420494</v>
      </c>
      <c r="G50" s="190"/>
      <c r="H50" s="190">
        <f t="shared" si="5"/>
        <v>4453181</v>
      </c>
      <c r="I50" s="190">
        <v>2433974</v>
      </c>
      <c r="J50" s="190">
        <v>2019207</v>
      </c>
      <c r="K50" s="185"/>
      <c r="L50" s="190">
        <f t="shared" si="6"/>
        <v>2171505</v>
      </c>
      <c r="M50" s="190">
        <v>1833308</v>
      </c>
      <c r="N50" s="190">
        <v>338197</v>
      </c>
      <c r="O50" s="190"/>
      <c r="P50" s="190">
        <f t="shared" si="7"/>
        <v>11267318</v>
      </c>
      <c r="Q50" s="190">
        <v>6176799</v>
      </c>
      <c r="R50" s="190">
        <v>5090519</v>
      </c>
      <c r="S50" s="190"/>
      <c r="T50" s="190">
        <f t="shared" si="8"/>
        <v>338697</v>
      </c>
      <c r="U50" s="190">
        <v>338697</v>
      </c>
      <c r="V50" s="190"/>
    </row>
    <row r="51" spans="1:22" x14ac:dyDescent="0.2">
      <c r="A51" s="193">
        <v>39</v>
      </c>
      <c r="B51" s="197" t="s">
        <v>102</v>
      </c>
      <c r="C51" s="195" t="s">
        <v>103</v>
      </c>
      <c r="D51" s="190">
        <f t="shared" si="2"/>
        <v>76686328</v>
      </c>
      <c r="E51" s="190">
        <f t="shared" si="3"/>
        <v>76398697</v>
      </c>
      <c r="F51" s="190">
        <v>911561</v>
      </c>
      <c r="G51" s="190">
        <f t="shared" ref="G51:G64" si="10">K51+O51+S51+V51</f>
        <v>287631</v>
      </c>
      <c r="H51" s="190">
        <f t="shared" si="5"/>
        <v>11167452</v>
      </c>
      <c r="I51" s="190">
        <v>6130625</v>
      </c>
      <c r="J51" s="190">
        <v>5033000</v>
      </c>
      <c r="K51" s="185">
        <v>3827</v>
      </c>
      <c r="L51" s="190">
        <f t="shared" si="6"/>
        <v>6543576</v>
      </c>
      <c r="M51" s="190">
        <v>4642813</v>
      </c>
      <c r="N51" s="190">
        <v>1900763</v>
      </c>
      <c r="O51" s="190"/>
      <c r="P51" s="190">
        <f t="shared" si="7"/>
        <v>55797524</v>
      </c>
      <c r="Q51" s="190">
        <v>24577062</v>
      </c>
      <c r="R51" s="190">
        <v>31217245</v>
      </c>
      <c r="S51" s="190">
        <v>3217</v>
      </c>
      <c r="T51" s="190">
        <f t="shared" si="8"/>
        <v>3177776</v>
      </c>
      <c r="U51" s="190">
        <v>2897189</v>
      </c>
      <c r="V51" s="190">
        <v>280587</v>
      </c>
    </row>
    <row r="52" spans="1:22" x14ac:dyDescent="0.2">
      <c r="A52" s="193">
        <v>40</v>
      </c>
      <c r="B52" s="194" t="s">
        <v>104</v>
      </c>
      <c r="C52" s="195" t="s">
        <v>224</v>
      </c>
      <c r="D52" s="190">
        <f t="shared" si="2"/>
        <v>23380596</v>
      </c>
      <c r="E52" s="190">
        <f t="shared" si="3"/>
        <v>23256075</v>
      </c>
      <c r="F52" s="190">
        <v>364624</v>
      </c>
      <c r="G52" s="190">
        <f t="shared" si="10"/>
        <v>124521</v>
      </c>
      <c r="H52" s="190">
        <f t="shared" si="5"/>
        <v>2910941</v>
      </c>
      <c r="I52" s="190">
        <v>2708108</v>
      </c>
      <c r="J52" s="190">
        <v>202833</v>
      </c>
      <c r="K52" s="185"/>
      <c r="L52" s="190">
        <f t="shared" si="6"/>
        <v>2109617</v>
      </c>
      <c r="M52" s="190">
        <v>1640576</v>
      </c>
      <c r="N52" s="190">
        <v>469041</v>
      </c>
      <c r="O52" s="190"/>
      <c r="P52" s="190">
        <f t="shared" si="7"/>
        <v>17383793</v>
      </c>
      <c r="Q52" s="190">
        <v>7914233</v>
      </c>
      <c r="R52" s="190">
        <v>9469560</v>
      </c>
      <c r="S52" s="190"/>
      <c r="T52" s="190">
        <f t="shared" si="8"/>
        <v>976245</v>
      </c>
      <c r="U52" s="190">
        <v>851724</v>
      </c>
      <c r="V52" s="190">
        <v>124521</v>
      </c>
    </row>
    <row r="53" spans="1:22" x14ac:dyDescent="0.2">
      <c r="A53" s="193">
        <v>41</v>
      </c>
      <c r="B53" s="194" t="s">
        <v>105</v>
      </c>
      <c r="C53" s="195" t="s">
        <v>2</v>
      </c>
      <c r="D53" s="190">
        <f t="shared" si="2"/>
        <v>38815039</v>
      </c>
      <c r="E53" s="190">
        <f t="shared" si="3"/>
        <v>38713762</v>
      </c>
      <c r="F53" s="190">
        <v>5351746</v>
      </c>
      <c r="G53" s="190">
        <f t="shared" si="10"/>
        <v>101277</v>
      </c>
      <c r="H53" s="190"/>
      <c r="I53" s="190"/>
      <c r="J53" s="190"/>
      <c r="K53" s="185"/>
      <c r="L53" s="190">
        <f t="shared" si="6"/>
        <v>5064727</v>
      </c>
      <c r="M53" s="190">
        <v>2162363</v>
      </c>
      <c r="N53" s="190">
        <v>2902364</v>
      </c>
      <c r="O53" s="190"/>
      <c r="P53" s="190">
        <f t="shared" si="7"/>
        <v>31153634</v>
      </c>
      <c r="Q53" s="190">
        <v>15001085</v>
      </c>
      <c r="R53" s="190">
        <v>16152549</v>
      </c>
      <c r="S53" s="190"/>
      <c r="T53" s="190">
        <f t="shared" si="8"/>
        <v>2596678</v>
      </c>
      <c r="U53" s="190">
        <v>2495401</v>
      </c>
      <c r="V53" s="190">
        <v>101277</v>
      </c>
    </row>
    <row r="54" spans="1:22" x14ac:dyDescent="0.2">
      <c r="A54" s="193">
        <v>42</v>
      </c>
      <c r="B54" s="197" t="s">
        <v>106</v>
      </c>
      <c r="C54" s="195" t="s">
        <v>3</v>
      </c>
      <c r="D54" s="190">
        <f t="shared" si="2"/>
        <v>17494407</v>
      </c>
      <c r="E54" s="190">
        <f t="shared" si="3"/>
        <v>17353283</v>
      </c>
      <c r="F54" s="190">
        <v>591045</v>
      </c>
      <c r="G54" s="190">
        <f t="shared" si="10"/>
        <v>141124</v>
      </c>
      <c r="H54" s="190">
        <f t="shared" si="5"/>
        <v>2512892</v>
      </c>
      <c r="I54" s="190">
        <v>2479663</v>
      </c>
      <c r="J54" s="190">
        <v>33229</v>
      </c>
      <c r="K54" s="185"/>
      <c r="L54" s="190">
        <f t="shared" si="6"/>
        <v>1317341</v>
      </c>
      <c r="M54" s="190">
        <v>788379</v>
      </c>
      <c r="N54" s="190">
        <v>528962</v>
      </c>
      <c r="O54" s="190"/>
      <c r="P54" s="190">
        <f t="shared" si="7"/>
        <v>12404021</v>
      </c>
      <c r="Q54" s="190">
        <v>7246553</v>
      </c>
      <c r="R54" s="190">
        <v>5157468</v>
      </c>
      <c r="S54" s="190"/>
      <c r="T54" s="190">
        <f t="shared" si="8"/>
        <v>1260153</v>
      </c>
      <c r="U54" s="190">
        <v>1119029</v>
      </c>
      <c r="V54" s="190">
        <v>141124</v>
      </c>
    </row>
    <row r="55" spans="1:22" x14ac:dyDescent="0.2">
      <c r="A55" s="193">
        <v>43</v>
      </c>
      <c r="B55" s="196" t="s">
        <v>152</v>
      </c>
      <c r="C55" s="195" t="s">
        <v>32</v>
      </c>
      <c r="D55" s="190">
        <f t="shared" si="2"/>
        <v>23134606</v>
      </c>
      <c r="E55" s="190">
        <f t="shared" si="3"/>
        <v>23134606</v>
      </c>
      <c r="F55" s="190">
        <v>1064468</v>
      </c>
      <c r="G55" s="190">
        <f t="shared" si="10"/>
        <v>0</v>
      </c>
      <c r="H55" s="190">
        <f t="shared" si="5"/>
        <v>3468206</v>
      </c>
      <c r="I55" s="190">
        <v>3356060</v>
      </c>
      <c r="J55" s="190">
        <v>112146</v>
      </c>
      <c r="K55" s="185"/>
      <c r="L55" s="190">
        <f t="shared" si="6"/>
        <v>2150308</v>
      </c>
      <c r="M55" s="190">
        <v>2021400</v>
      </c>
      <c r="N55" s="190">
        <v>128908</v>
      </c>
      <c r="O55" s="190"/>
      <c r="P55" s="190">
        <f t="shared" si="7"/>
        <v>16558110</v>
      </c>
      <c r="Q55" s="190">
        <v>12205724</v>
      </c>
      <c r="R55" s="190">
        <v>4352386</v>
      </c>
      <c r="S55" s="190"/>
      <c r="T55" s="190">
        <f t="shared" si="8"/>
        <v>957982</v>
      </c>
      <c r="U55" s="190">
        <v>957982</v>
      </c>
      <c r="V55" s="190"/>
    </row>
    <row r="56" spans="1:22" x14ac:dyDescent="0.2">
      <c r="A56" s="193">
        <v>44</v>
      </c>
      <c r="B56" s="197" t="s">
        <v>107</v>
      </c>
      <c r="C56" s="195" t="s">
        <v>220</v>
      </c>
      <c r="D56" s="190">
        <f t="shared" si="2"/>
        <v>27630943</v>
      </c>
      <c r="E56" s="190">
        <f t="shared" si="3"/>
        <v>27531326</v>
      </c>
      <c r="F56" s="190">
        <v>1458498</v>
      </c>
      <c r="G56" s="190">
        <f t="shared" si="10"/>
        <v>99617</v>
      </c>
      <c r="H56" s="190">
        <f t="shared" si="5"/>
        <v>3832882</v>
      </c>
      <c r="I56" s="190">
        <v>3248068</v>
      </c>
      <c r="J56" s="190">
        <f>477657+107157</f>
        <v>584814</v>
      </c>
      <c r="K56" s="185"/>
      <c r="L56" s="190">
        <f t="shared" si="6"/>
        <v>2306417</v>
      </c>
      <c r="M56" s="190">
        <v>1519922</v>
      </c>
      <c r="N56" s="190">
        <v>786495</v>
      </c>
      <c r="O56" s="190"/>
      <c r="P56" s="190">
        <f t="shared" si="7"/>
        <v>20093688</v>
      </c>
      <c r="Q56" s="190">
        <v>13220094</v>
      </c>
      <c r="R56" s="190">
        <v>6873594</v>
      </c>
      <c r="S56" s="190"/>
      <c r="T56" s="190">
        <f t="shared" si="8"/>
        <v>1397956</v>
      </c>
      <c r="U56" s="190">
        <v>1298339</v>
      </c>
      <c r="V56" s="190">
        <v>99617</v>
      </c>
    </row>
    <row r="57" spans="1:22" x14ac:dyDescent="0.2">
      <c r="A57" s="193">
        <v>45</v>
      </c>
      <c r="B57" s="196" t="s">
        <v>108</v>
      </c>
      <c r="C57" s="195" t="s">
        <v>0</v>
      </c>
      <c r="D57" s="190">
        <f t="shared" si="2"/>
        <v>28526232</v>
      </c>
      <c r="E57" s="190">
        <f t="shared" si="3"/>
        <v>28493026</v>
      </c>
      <c r="F57" s="190">
        <v>2237736</v>
      </c>
      <c r="G57" s="190">
        <f t="shared" si="10"/>
        <v>33206</v>
      </c>
      <c r="H57" s="190">
        <f t="shared" si="5"/>
        <v>4260674</v>
      </c>
      <c r="I57" s="190">
        <v>3617733</v>
      </c>
      <c r="J57" s="190">
        <v>642941</v>
      </c>
      <c r="K57" s="185"/>
      <c r="L57" s="190">
        <f t="shared" si="6"/>
        <v>2706397</v>
      </c>
      <c r="M57" s="190">
        <v>2331592</v>
      </c>
      <c r="N57" s="190">
        <v>374805</v>
      </c>
      <c r="O57" s="190"/>
      <c r="P57" s="190">
        <f t="shared" si="7"/>
        <v>19160056</v>
      </c>
      <c r="Q57" s="190">
        <v>11932832</v>
      </c>
      <c r="R57" s="190">
        <v>7227224</v>
      </c>
      <c r="S57" s="190"/>
      <c r="T57" s="190">
        <f t="shared" si="8"/>
        <v>2399105</v>
      </c>
      <c r="U57" s="190">
        <v>2365899</v>
      </c>
      <c r="V57" s="190">
        <v>33206</v>
      </c>
    </row>
    <row r="58" spans="1:22" x14ac:dyDescent="0.2">
      <c r="A58" s="193">
        <v>46</v>
      </c>
      <c r="B58" s="197" t="s">
        <v>109</v>
      </c>
      <c r="C58" s="195" t="s">
        <v>4</v>
      </c>
      <c r="D58" s="190">
        <f t="shared" si="2"/>
        <v>11262252</v>
      </c>
      <c r="E58" s="190">
        <f t="shared" si="3"/>
        <v>11245649</v>
      </c>
      <c r="F58" s="190">
        <v>1185030</v>
      </c>
      <c r="G58" s="190">
        <f t="shared" si="10"/>
        <v>16603</v>
      </c>
      <c r="H58" s="190">
        <f t="shared" si="5"/>
        <v>1354321</v>
      </c>
      <c r="I58" s="190">
        <v>627185</v>
      </c>
      <c r="J58" s="190">
        <v>727136</v>
      </c>
      <c r="K58" s="185"/>
      <c r="L58" s="190">
        <f t="shared" si="6"/>
        <v>883621</v>
      </c>
      <c r="M58" s="190">
        <v>599747</v>
      </c>
      <c r="N58" s="190">
        <v>283874</v>
      </c>
      <c r="O58" s="190"/>
      <c r="P58" s="190">
        <f t="shared" si="7"/>
        <v>8363518</v>
      </c>
      <c r="Q58" s="190">
        <v>4736818</v>
      </c>
      <c r="R58" s="190">
        <v>3626700</v>
      </c>
      <c r="S58" s="190"/>
      <c r="T58" s="190">
        <f t="shared" si="8"/>
        <v>660792</v>
      </c>
      <c r="U58" s="190">
        <v>644189</v>
      </c>
      <c r="V58" s="190">
        <v>16603</v>
      </c>
    </row>
    <row r="59" spans="1:22" x14ac:dyDescent="0.2">
      <c r="A59" s="193">
        <v>47</v>
      </c>
      <c r="B59" s="196" t="s">
        <v>110</v>
      </c>
      <c r="C59" s="195" t="s">
        <v>1</v>
      </c>
      <c r="D59" s="190">
        <f t="shared" si="2"/>
        <v>16494307</v>
      </c>
      <c r="E59" s="190">
        <f t="shared" si="3"/>
        <v>16494307</v>
      </c>
      <c r="F59" s="190">
        <v>682201</v>
      </c>
      <c r="G59" s="190">
        <f t="shared" si="10"/>
        <v>0</v>
      </c>
      <c r="H59" s="190">
        <f t="shared" si="5"/>
        <v>2990815</v>
      </c>
      <c r="I59" s="190">
        <v>2263679</v>
      </c>
      <c r="J59" s="190">
        <v>727136</v>
      </c>
      <c r="K59" s="185"/>
      <c r="L59" s="190">
        <f t="shared" si="6"/>
        <v>1358679</v>
      </c>
      <c r="M59" s="190">
        <v>651843</v>
      </c>
      <c r="N59" s="190">
        <v>706836</v>
      </c>
      <c r="O59" s="190"/>
      <c r="P59" s="190">
        <f t="shared" si="7"/>
        <v>11068952</v>
      </c>
      <c r="Q59" s="190">
        <v>6671416</v>
      </c>
      <c r="R59" s="190">
        <v>4397536</v>
      </c>
      <c r="S59" s="190"/>
      <c r="T59" s="190">
        <f t="shared" si="8"/>
        <v>1075861</v>
      </c>
      <c r="U59" s="190">
        <v>1075861</v>
      </c>
      <c r="V59" s="190"/>
    </row>
    <row r="60" spans="1:22" x14ac:dyDescent="0.2">
      <c r="A60" s="193">
        <v>48</v>
      </c>
      <c r="B60" s="197" t="s">
        <v>111</v>
      </c>
      <c r="C60" s="195" t="s">
        <v>221</v>
      </c>
      <c r="D60" s="190">
        <f t="shared" si="2"/>
        <v>38063069</v>
      </c>
      <c r="E60" s="190">
        <f t="shared" si="3"/>
        <v>38018241</v>
      </c>
      <c r="F60" s="190">
        <v>2193628</v>
      </c>
      <c r="G60" s="190">
        <f t="shared" si="10"/>
        <v>44828</v>
      </c>
      <c r="H60" s="190">
        <f t="shared" si="5"/>
        <v>4909484</v>
      </c>
      <c r="I60" s="190">
        <v>4431827</v>
      </c>
      <c r="J60" s="190">
        <v>477657</v>
      </c>
      <c r="K60" s="185"/>
      <c r="L60" s="190">
        <f t="shared" si="6"/>
        <v>1748962</v>
      </c>
      <c r="M60" s="190">
        <v>1587300</v>
      </c>
      <c r="N60" s="190">
        <f>604902-443240</f>
        <v>161662</v>
      </c>
      <c r="O60" s="190"/>
      <c r="P60" s="190">
        <f t="shared" si="7"/>
        <v>26018729</v>
      </c>
      <c r="Q60" s="190">
        <v>17284238</v>
      </c>
      <c r="R60" s="190">
        <v>8734491</v>
      </c>
      <c r="S60" s="190"/>
      <c r="T60" s="190">
        <f t="shared" si="8"/>
        <v>5385894</v>
      </c>
      <c r="U60" s="190">
        <f>4897826+443240</f>
        <v>5341066</v>
      </c>
      <c r="V60" s="190">
        <v>44828</v>
      </c>
    </row>
    <row r="61" spans="1:22" x14ac:dyDescent="0.2">
      <c r="A61" s="193">
        <v>49</v>
      </c>
      <c r="B61" s="197" t="s">
        <v>112</v>
      </c>
      <c r="C61" s="195" t="s">
        <v>25</v>
      </c>
      <c r="D61" s="190">
        <f t="shared" si="2"/>
        <v>100694952</v>
      </c>
      <c r="E61" s="190">
        <f t="shared" si="3"/>
        <v>100161299</v>
      </c>
      <c r="F61" s="190">
        <v>2728803</v>
      </c>
      <c r="G61" s="190">
        <f t="shared" si="10"/>
        <v>533653</v>
      </c>
      <c r="H61" s="190">
        <f t="shared" si="5"/>
        <v>12994718</v>
      </c>
      <c r="I61" s="190">
        <v>12107569</v>
      </c>
      <c r="J61" s="190">
        <v>883322</v>
      </c>
      <c r="K61" s="185">
        <v>3827</v>
      </c>
      <c r="L61" s="190">
        <f t="shared" si="6"/>
        <v>7753065</v>
      </c>
      <c r="M61" s="190">
        <v>6801463</v>
      </c>
      <c r="N61" s="190">
        <v>950158</v>
      </c>
      <c r="O61" s="190">
        <v>1444</v>
      </c>
      <c r="P61" s="190">
        <f t="shared" si="7"/>
        <v>74240786</v>
      </c>
      <c r="Q61" s="190">
        <v>40875960</v>
      </c>
      <c r="R61" s="190">
        <v>33326227</v>
      </c>
      <c r="S61" s="190">
        <v>38599</v>
      </c>
      <c r="T61" s="190">
        <f t="shared" si="8"/>
        <v>5706383</v>
      </c>
      <c r="U61" s="190">
        <v>5216600</v>
      </c>
      <c r="V61" s="190">
        <v>489783</v>
      </c>
    </row>
    <row r="62" spans="1:22" x14ac:dyDescent="0.2">
      <c r="A62" s="193">
        <v>50</v>
      </c>
      <c r="B62" s="197" t="s">
        <v>160</v>
      </c>
      <c r="C62" s="195" t="s">
        <v>53</v>
      </c>
      <c r="D62" s="190">
        <f t="shared" si="2"/>
        <v>21766568</v>
      </c>
      <c r="E62" s="190">
        <f t="shared" si="3"/>
        <v>21756606</v>
      </c>
      <c r="F62" s="190">
        <v>379327</v>
      </c>
      <c r="G62" s="190">
        <f t="shared" si="10"/>
        <v>9962</v>
      </c>
      <c r="H62" s="190">
        <f t="shared" si="5"/>
        <v>3775568</v>
      </c>
      <c r="I62" s="190">
        <v>3659269</v>
      </c>
      <c r="J62" s="190">
        <v>116299</v>
      </c>
      <c r="K62" s="185"/>
      <c r="L62" s="190">
        <f t="shared" si="6"/>
        <v>1632142</v>
      </c>
      <c r="M62" s="190">
        <v>1309953</v>
      </c>
      <c r="N62" s="190">
        <v>322189</v>
      </c>
      <c r="O62" s="190"/>
      <c r="P62" s="190">
        <f t="shared" si="7"/>
        <v>15366010</v>
      </c>
      <c r="Q62" s="190">
        <v>9247280</v>
      </c>
      <c r="R62" s="190">
        <v>6118730</v>
      </c>
      <c r="S62" s="190"/>
      <c r="T62" s="190">
        <f t="shared" si="8"/>
        <v>992848</v>
      </c>
      <c r="U62" s="190">
        <v>982886</v>
      </c>
      <c r="V62" s="190">
        <v>9962</v>
      </c>
    </row>
    <row r="63" spans="1:22" x14ac:dyDescent="0.2">
      <c r="A63" s="193">
        <v>51</v>
      </c>
      <c r="B63" s="197" t="s">
        <v>113</v>
      </c>
      <c r="C63" s="195" t="s">
        <v>222</v>
      </c>
      <c r="D63" s="190">
        <f t="shared" si="2"/>
        <v>16282899</v>
      </c>
      <c r="E63" s="190">
        <f t="shared" si="3"/>
        <v>16257995</v>
      </c>
      <c r="F63" s="190">
        <v>541056</v>
      </c>
      <c r="G63" s="190">
        <f t="shared" si="10"/>
        <v>24904</v>
      </c>
      <c r="H63" s="190">
        <f t="shared" si="5"/>
        <v>1977009</v>
      </c>
      <c r="I63" s="190">
        <v>1324979</v>
      </c>
      <c r="J63" s="190">
        <v>652030</v>
      </c>
      <c r="K63" s="185"/>
      <c r="L63" s="190">
        <f t="shared" si="6"/>
        <v>1184157</v>
      </c>
      <c r="M63" s="190">
        <v>882181</v>
      </c>
      <c r="N63" s="190">
        <v>301976</v>
      </c>
      <c r="O63" s="190"/>
      <c r="P63" s="190">
        <f t="shared" si="7"/>
        <v>11257239</v>
      </c>
      <c r="Q63" s="190">
        <v>5519366</v>
      </c>
      <c r="R63" s="190">
        <v>5737873</v>
      </c>
      <c r="S63" s="190"/>
      <c r="T63" s="190">
        <f t="shared" si="8"/>
        <v>1864494</v>
      </c>
      <c r="U63" s="190">
        <v>1839590</v>
      </c>
      <c r="V63" s="190">
        <v>24904</v>
      </c>
    </row>
    <row r="64" spans="1:22" x14ac:dyDescent="0.2">
      <c r="A64" s="193">
        <v>52</v>
      </c>
      <c r="B64" s="196" t="s">
        <v>162</v>
      </c>
      <c r="C64" s="195" t="s">
        <v>223</v>
      </c>
      <c r="D64" s="190">
        <f t="shared" si="2"/>
        <v>21709956</v>
      </c>
      <c r="E64" s="190">
        <f t="shared" si="3"/>
        <v>21701655</v>
      </c>
      <c r="F64" s="190">
        <v>1317353</v>
      </c>
      <c r="G64" s="190">
        <f t="shared" si="10"/>
        <v>8301</v>
      </c>
      <c r="H64" s="190">
        <f t="shared" si="5"/>
        <v>2721275</v>
      </c>
      <c r="I64" s="190">
        <v>2583502</v>
      </c>
      <c r="J64" s="190">
        <v>137773</v>
      </c>
      <c r="K64" s="185"/>
      <c r="L64" s="190">
        <f t="shared" si="6"/>
        <v>1542546</v>
      </c>
      <c r="M64" s="190">
        <v>1233967</v>
      </c>
      <c r="N64" s="190">
        <v>308579</v>
      </c>
      <c r="O64" s="190"/>
      <c r="P64" s="190">
        <f t="shared" si="7"/>
        <v>14756482</v>
      </c>
      <c r="Q64" s="190">
        <v>8312291</v>
      </c>
      <c r="R64" s="190">
        <v>6444191</v>
      </c>
      <c r="S64" s="190"/>
      <c r="T64" s="190">
        <f t="shared" si="8"/>
        <v>2689653</v>
      </c>
      <c r="U64" s="190">
        <v>2681352</v>
      </c>
      <c r="V64" s="190">
        <v>8301</v>
      </c>
    </row>
    <row r="65" spans="1:22" x14ac:dyDescent="0.2">
      <c r="A65" s="193">
        <v>53</v>
      </c>
      <c r="B65" s="197" t="s">
        <v>226</v>
      </c>
      <c r="C65" s="195" t="s">
        <v>225</v>
      </c>
      <c r="D65" s="190"/>
      <c r="E65" s="190"/>
      <c r="F65" s="190"/>
      <c r="G65" s="190"/>
      <c r="H65" s="190"/>
      <c r="I65" s="190"/>
      <c r="J65" s="190"/>
      <c r="K65" s="185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</row>
    <row r="66" spans="1:22" ht="25.5" x14ac:dyDescent="0.2">
      <c r="A66" s="193">
        <v>54</v>
      </c>
      <c r="B66" s="197" t="s">
        <v>236</v>
      </c>
      <c r="C66" s="195" t="s">
        <v>237</v>
      </c>
      <c r="D66" s="190"/>
      <c r="E66" s="190"/>
      <c r="F66" s="190"/>
      <c r="G66" s="190"/>
      <c r="H66" s="190"/>
      <c r="I66" s="190"/>
      <c r="J66" s="190"/>
      <c r="K66" s="185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</row>
    <row r="67" spans="1:22" ht="13.5" customHeight="1" x14ac:dyDescent="0.2">
      <c r="A67" s="193">
        <v>55</v>
      </c>
      <c r="B67" s="197" t="s">
        <v>114</v>
      </c>
      <c r="C67" s="195" t="s">
        <v>52</v>
      </c>
      <c r="D67" s="190">
        <f t="shared" si="2"/>
        <v>224138</v>
      </c>
      <c r="E67" s="190"/>
      <c r="F67" s="190"/>
      <c r="G67" s="190">
        <f>K67+O67+S67+V67</f>
        <v>224138</v>
      </c>
      <c r="H67" s="190"/>
      <c r="I67" s="190"/>
      <c r="J67" s="190"/>
      <c r="K67" s="185"/>
      <c r="L67" s="190"/>
      <c r="M67" s="190"/>
      <c r="N67" s="190"/>
      <c r="O67" s="190"/>
      <c r="P67" s="190"/>
      <c r="Q67" s="190"/>
      <c r="R67" s="190"/>
      <c r="S67" s="190"/>
      <c r="T67" s="190">
        <f t="shared" si="8"/>
        <v>224138</v>
      </c>
      <c r="U67" s="190"/>
      <c r="V67" s="190">
        <v>224138</v>
      </c>
    </row>
    <row r="68" spans="1:22" ht="12" customHeight="1" x14ac:dyDescent="0.2">
      <c r="A68" s="193">
        <v>56</v>
      </c>
      <c r="B68" s="196" t="s">
        <v>115</v>
      </c>
      <c r="C68" s="195" t="s">
        <v>238</v>
      </c>
      <c r="D68" s="190">
        <f t="shared" si="2"/>
        <v>322094</v>
      </c>
      <c r="E68" s="190"/>
      <c r="F68" s="190"/>
      <c r="G68" s="190">
        <f>K68+O68+S68+V68</f>
        <v>322094</v>
      </c>
      <c r="H68" s="190"/>
      <c r="I68" s="190"/>
      <c r="J68" s="190"/>
      <c r="K68" s="185"/>
      <c r="L68" s="190"/>
      <c r="M68" s="190"/>
      <c r="N68" s="190"/>
      <c r="O68" s="190"/>
      <c r="P68" s="190"/>
      <c r="Q68" s="190"/>
      <c r="R68" s="190"/>
      <c r="S68" s="190"/>
      <c r="T68" s="190">
        <f t="shared" si="8"/>
        <v>322094</v>
      </c>
      <c r="U68" s="190"/>
      <c r="V68" s="190">
        <v>322094</v>
      </c>
    </row>
    <row r="69" spans="1:22" ht="28.5" customHeight="1" x14ac:dyDescent="0.2">
      <c r="A69" s="193">
        <v>57</v>
      </c>
      <c r="B69" s="194" t="s">
        <v>116</v>
      </c>
      <c r="C69" s="195" t="s">
        <v>117</v>
      </c>
      <c r="D69" s="190">
        <f t="shared" si="2"/>
        <v>79693</v>
      </c>
      <c r="E69" s="190"/>
      <c r="F69" s="190"/>
      <c r="G69" s="190">
        <f>K69+O69+S69+V69</f>
        <v>79693</v>
      </c>
      <c r="H69" s="190"/>
      <c r="I69" s="190"/>
      <c r="J69" s="190"/>
      <c r="K69" s="185"/>
      <c r="L69" s="190"/>
      <c r="M69" s="190"/>
      <c r="N69" s="190"/>
      <c r="O69" s="190"/>
      <c r="P69" s="190"/>
      <c r="Q69" s="190"/>
      <c r="R69" s="190"/>
      <c r="S69" s="190"/>
      <c r="T69" s="190">
        <f t="shared" si="8"/>
        <v>79693</v>
      </c>
      <c r="U69" s="190"/>
      <c r="V69" s="190">
        <v>79693</v>
      </c>
    </row>
    <row r="70" spans="1:22" ht="12" customHeight="1" x14ac:dyDescent="0.2">
      <c r="A70" s="193">
        <v>58</v>
      </c>
      <c r="B70" s="196" t="s">
        <v>118</v>
      </c>
      <c r="C70" s="195" t="s">
        <v>239</v>
      </c>
      <c r="D70" s="190">
        <f t="shared" si="2"/>
        <v>70856</v>
      </c>
      <c r="E70" s="190"/>
      <c r="F70" s="190"/>
      <c r="G70" s="190">
        <f>K70+O70+S70+V70</f>
        <v>70856</v>
      </c>
      <c r="H70" s="190"/>
      <c r="I70" s="190"/>
      <c r="J70" s="190"/>
      <c r="K70" s="185"/>
      <c r="L70" s="190">
        <f t="shared" si="6"/>
        <v>2888</v>
      </c>
      <c r="M70" s="190"/>
      <c r="N70" s="190"/>
      <c r="O70" s="190">
        <v>2888</v>
      </c>
      <c r="P70" s="190">
        <f t="shared" si="7"/>
        <v>3217</v>
      </c>
      <c r="Q70" s="190"/>
      <c r="R70" s="190"/>
      <c r="S70" s="190">
        <v>3217</v>
      </c>
      <c r="T70" s="190">
        <f t="shared" si="8"/>
        <v>64751</v>
      </c>
      <c r="U70" s="190"/>
      <c r="V70" s="190">
        <v>64751</v>
      </c>
    </row>
    <row r="71" spans="1:22" ht="13.5" customHeight="1" x14ac:dyDescent="0.2">
      <c r="A71" s="193">
        <v>59</v>
      </c>
      <c r="B71" s="197" t="s">
        <v>119</v>
      </c>
      <c r="C71" s="195" t="s">
        <v>331</v>
      </c>
      <c r="D71" s="190">
        <f t="shared" si="2"/>
        <v>13282</v>
      </c>
      <c r="E71" s="190"/>
      <c r="F71" s="190"/>
      <c r="G71" s="190">
        <f>K71+O71+S71+V71</f>
        <v>13282</v>
      </c>
      <c r="H71" s="190"/>
      <c r="I71" s="190"/>
      <c r="J71" s="190"/>
      <c r="K71" s="185"/>
      <c r="L71" s="190"/>
      <c r="M71" s="190"/>
      <c r="N71" s="190"/>
      <c r="O71" s="190"/>
      <c r="P71" s="190"/>
      <c r="Q71" s="190"/>
      <c r="R71" s="190"/>
      <c r="S71" s="190"/>
      <c r="T71" s="190">
        <f t="shared" si="8"/>
        <v>13282</v>
      </c>
      <c r="U71" s="190"/>
      <c r="V71" s="190">
        <v>13282</v>
      </c>
    </row>
    <row r="72" spans="1:22" ht="38.25" x14ac:dyDescent="0.2">
      <c r="A72" s="193">
        <v>60</v>
      </c>
      <c r="B72" s="194" t="s">
        <v>120</v>
      </c>
      <c r="C72" s="195" t="s">
        <v>240</v>
      </c>
      <c r="D72" s="190"/>
      <c r="E72" s="190"/>
      <c r="F72" s="190"/>
      <c r="G72" s="190"/>
      <c r="H72" s="190"/>
      <c r="I72" s="190"/>
      <c r="J72" s="190"/>
      <c r="K72" s="185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</row>
    <row r="73" spans="1:22" ht="38.25" x14ac:dyDescent="0.2">
      <c r="A73" s="193">
        <v>61</v>
      </c>
      <c r="B73" s="194" t="s">
        <v>121</v>
      </c>
      <c r="C73" s="195" t="s">
        <v>241</v>
      </c>
      <c r="D73" s="190"/>
      <c r="E73" s="190"/>
      <c r="F73" s="190"/>
      <c r="G73" s="190"/>
      <c r="H73" s="190"/>
      <c r="I73" s="190"/>
      <c r="J73" s="190"/>
      <c r="K73" s="185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</row>
    <row r="74" spans="1:22" x14ac:dyDescent="0.2">
      <c r="A74" s="193">
        <v>62</v>
      </c>
      <c r="B74" s="196" t="s">
        <v>122</v>
      </c>
      <c r="C74" s="195" t="s">
        <v>242</v>
      </c>
      <c r="D74" s="190">
        <f t="shared" si="2"/>
        <v>84211521</v>
      </c>
      <c r="E74" s="190">
        <f t="shared" si="3"/>
        <v>84211521</v>
      </c>
      <c r="F74" s="190">
        <v>588104</v>
      </c>
      <c r="G74" s="190"/>
      <c r="H74" s="190">
        <f t="shared" si="5"/>
        <v>12361652</v>
      </c>
      <c r="I74" s="190">
        <v>5769267</v>
      </c>
      <c r="J74" s="190">
        <v>6592385</v>
      </c>
      <c r="K74" s="185"/>
      <c r="L74" s="190">
        <f t="shared" si="6"/>
        <v>6642278</v>
      </c>
      <c r="M74" s="190">
        <v>5148932</v>
      </c>
      <c r="N74" s="190">
        <v>1493346</v>
      </c>
      <c r="O74" s="190"/>
      <c r="P74" s="190">
        <f t="shared" si="7"/>
        <v>58297506</v>
      </c>
      <c r="Q74" s="190">
        <v>28790772</v>
      </c>
      <c r="R74" s="190">
        <v>29506734</v>
      </c>
      <c r="S74" s="190"/>
      <c r="T74" s="190">
        <f t="shared" si="8"/>
        <v>6910085</v>
      </c>
      <c r="U74" s="190">
        <v>6910085</v>
      </c>
      <c r="V74" s="190"/>
    </row>
    <row r="75" spans="1:22" x14ac:dyDescent="0.2">
      <c r="A75" s="193">
        <v>63</v>
      </c>
      <c r="B75" s="196" t="s">
        <v>123</v>
      </c>
      <c r="C75" s="195" t="s">
        <v>51</v>
      </c>
      <c r="D75" s="190">
        <f t="shared" si="2"/>
        <v>57651711</v>
      </c>
      <c r="E75" s="190">
        <f t="shared" si="3"/>
        <v>57651711</v>
      </c>
      <c r="F75" s="190">
        <v>176431</v>
      </c>
      <c r="G75" s="190"/>
      <c r="H75" s="190">
        <f t="shared" si="5"/>
        <v>9457611</v>
      </c>
      <c r="I75" s="190">
        <v>9407768</v>
      </c>
      <c r="J75" s="190">
        <v>49843</v>
      </c>
      <c r="K75" s="185"/>
      <c r="L75" s="190">
        <f t="shared" si="6"/>
        <v>4145926</v>
      </c>
      <c r="M75" s="190">
        <v>3114477</v>
      </c>
      <c r="N75" s="190">
        <v>1031449</v>
      </c>
      <c r="O75" s="190"/>
      <c r="P75" s="190">
        <f t="shared" si="7"/>
        <v>39248305</v>
      </c>
      <c r="Q75" s="190">
        <v>24073087</v>
      </c>
      <c r="R75" s="190">
        <v>15175218</v>
      </c>
      <c r="S75" s="190"/>
      <c r="T75" s="190">
        <f t="shared" si="8"/>
        <v>4799869</v>
      </c>
      <c r="U75" s="190">
        <v>4799869</v>
      </c>
      <c r="V75" s="190"/>
    </row>
    <row r="76" spans="1:22" x14ac:dyDescent="0.2">
      <c r="A76" s="193">
        <v>64</v>
      </c>
      <c r="B76" s="196" t="s">
        <v>124</v>
      </c>
      <c r="C76" s="195" t="s">
        <v>243</v>
      </c>
      <c r="D76" s="190">
        <f t="shared" si="2"/>
        <v>106194715</v>
      </c>
      <c r="E76" s="190">
        <f t="shared" si="3"/>
        <v>106194715</v>
      </c>
      <c r="F76" s="190">
        <v>1873111</v>
      </c>
      <c r="G76" s="190"/>
      <c r="H76" s="190">
        <f t="shared" si="5"/>
        <v>17789612</v>
      </c>
      <c r="I76" s="190">
        <v>16518629</v>
      </c>
      <c r="J76" s="190">
        <v>1270983</v>
      </c>
      <c r="K76" s="185"/>
      <c r="L76" s="190">
        <f t="shared" si="6"/>
        <v>7525417</v>
      </c>
      <c r="M76" s="190">
        <v>5163634</v>
      </c>
      <c r="N76" s="190">
        <v>2361783</v>
      </c>
      <c r="O76" s="190"/>
      <c r="P76" s="190">
        <f t="shared" si="7"/>
        <v>72369091</v>
      </c>
      <c r="Q76" s="190">
        <v>30488418</v>
      </c>
      <c r="R76" s="190">
        <v>41880673</v>
      </c>
      <c r="S76" s="190"/>
      <c r="T76" s="190">
        <f t="shared" si="8"/>
        <v>8510595</v>
      </c>
      <c r="U76" s="190">
        <v>8510595</v>
      </c>
      <c r="V76" s="190"/>
    </row>
    <row r="77" spans="1:22" ht="25.5" x14ac:dyDescent="0.2">
      <c r="A77" s="193">
        <v>65</v>
      </c>
      <c r="B77" s="196" t="s">
        <v>125</v>
      </c>
      <c r="C77" s="195" t="s">
        <v>244</v>
      </c>
      <c r="D77" s="190"/>
      <c r="E77" s="190"/>
      <c r="F77" s="190"/>
      <c r="G77" s="190"/>
      <c r="H77" s="190"/>
      <c r="I77" s="190"/>
      <c r="J77" s="190"/>
      <c r="K77" s="185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</row>
    <row r="78" spans="1:22" ht="25.5" x14ac:dyDescent="0.2">
      <c r="A78" s="193">
        <v>66</v>
      </c>
      <c r="B78" s="194" t="s">
        <v>126</v>
      </c>
      <c r="C78" s="195" t="s">
        <v>245</v>
      </c>
      <c r="D78" s="190"/>
      <c r="E78" s="190"/>
      <c r="F78" s="190"/>
      <c r="G78" s="190"/>
      <c r="H78" s="190"/>
      <c r="I78" s="190"/>
      <c r="J78" s="190"/>
      <c r="K78" s="185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</row>
    <row r="79" spans="1:22" ht="25.5" x14ac:dyDescent="0.2">
      <c r="A79" s="193">
        <v>67</v>
      </c>
      <c r="B79" s="196" t="s">
        <v>127</v>
      </c>
      <c r="C79" s="195" t="s">
        <v>246</v>
      </c>
      <c r="D79" s="190"/>
      <c r="E79" s="190"/>
      <c r="F79" s="190"/>
      <c r="G79" s="190"/>
      <c r="H79" s="190"/>
      <c r="I79" s="190"/>
      <c r="J79" s="190"/>
      <c r="K79" s="185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</row>
    <row r="80" spans="1:22" ht="25.5" x14ac:dyDescent="0.2">
      <c r="A80" s="193">
        <v>68</v>
      </c>
      <c r="B80" s="196" t="s">
        <v>128</v>
      </c>
      <c r="C80" s="195" t="s">
        <v>247</v>
      </c>
      <c r="D80" s="190"/>
      <c r="E80" s="190"/>
      <c r="F80" s="190"/>
      <c r="G80" s="190"/>
      <c r="H80" s="190"/>
      <c r="I80" s="190"/>
      <c r="J80" s="190"/>
      <c r="K80" s="185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</row>
    <row r="81" spans="1:22" ht="25.5" x14ac:dyDescent="0.2">
      <c r="A81" s="193">
        <v>69</v>
      </c>
      <c r="B81" s="194" t="s">
        <v>129</v>
      </c>
      <c r="C81" s="195" t="s">
        <v>248</v>
      </c>
      <c r="D81" s="190"/>
      <c r="E81" s="190"/>
      <c r="F81" s="190"/>
      <c r="G81" s="190"/>
      <c r="H81" s="190"/>
      <c r="I81" s="190"/>
      <c r="J81" s="190"/>
      <c r="K81" s="185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</row>
    <row r="82" spans="1:22" ht="25.5" x14ac:dyDescent="0.2">
      <c r="A82" s="193">
        <v>70</v>
      </c>
      <c r="B82" s="194" t="s">
        <v>130</v>
      </c>
      <c r="C82" s="195" t="s">
        <v>249</v>
      </c>
      <c r="D82" s="190"/>
      <c r="E82" s="190"/>
      <c r="F82" s="190"/>
      <c r="G82" s="190"/>
      <c r="H82" s="190"/>
      <c r="I82" s="190"/>
      <c r="J82" s="190"/>
      <c r="K82" s="185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</row>
    <row r="83" spans="1:22" ht="25.5" x14ac:dyDescent="0.2">
      <c r="A83" s="193">
        <v>71</v>
      </c>
      <c r="B83" s="194" t="s">
        <v>131</v>
      </c>
      <c r="C83" s="195" t="s">
        <v>250</v>
      </c>
      <c r="D83" s="190"/>
      <c r="E83" s="190"/>
      <c r="F83" s="190"/>
      <c r="G83" s="190"/>
      <c r="H83" s="190"/>
      <c r="I83" s="190"/>
      <c r="J83" s="190"/>
      <c r="K83" s="185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</row>
    <row r="84" spans="1:22" ht="25.5" x14ac:dyDescent="0.2">
      <c r="A84" s="193">
        <v>72</v>
      </c>
      <c r="B84" s="197" t="s">
        <v>132</v>
      </c>
      <c r="C84" s="195" t="s">
        <v>133</v>
      </c>
      <c r="D84" s="190">
        <f t="shared" ref="D84:D140" si="11">E84+G84</f>
        <v>64871930</v>
      </c>
      <c r="E84" s="190">
        <f t="shared" ref="E84:E140" si="12">I84+J84+M84+N84+Q84+R84+U84</f>
        <v>64697601</v>
      </c>
      <c r="F84" s="190">
        <v>9180303</v>
      </c>
      <c r="G84" s="190">
        <f t="shared" ref="G84:G131" si="13">K84+O84+S84+V84</f>
        <v>174329</v>
      </c>
      <c r="H84" s="190">
        <f t="shared" ref="H84:H140" si="14">SUM(I84:K84)</f>
        <v>10201094</v>
      </c>
      <c r="I84" s="190">
        <v>10126331</v>
      </c>
      <c r="J84" s="190">
        <v>74763</v>
      </c>
      <c r="K84" s="185"/>
      <c r="L84" s="190">
        <f t="shared" ref="L84:L140" si="15">SUM(M84:O84)</f>
        <v>5498431</v>
      </c>
      <c r="M84" s="190">
        <v>3843293</v>
      </c>
      <c r="N84" s="190">
        <v>1655138</v>
      </c>
      <c r="O84" s="190"/>
      <c r="P84" s="190">
        <f t="shared" ref="P84:P140" si="16">SUM(Q84:S84)</f>
        <v>43193737</v>
      </c>
      <c r="Q84" s="190">
        <v>24993839</v>
      </c>
      <c r="R84" s="190">
        <v>18199898</v>
      </c>
      <c r="S84" s="190"/>
      <c r="T84" s="190">
        <f t="shared" ref="T84:T140" si="17">SUM(U84:V84)</f>
        <v>5978668</v>
      </c>
      <c r="U84" s="190">
        <v>5804339</v>
      </c>
      <c r="V84" s="190">
        <v>174329</v>
      </c>
    </row>
    <row r="85" spans="1:22" x14ac:dyDescent="0.2">
      <c r="A85" s="193">
        <v>73</v>
      </c>
      <c r="B85" s="194" t="s">
        <v>134</v>
      </c>
      <c r="C85" s="195" t="s">
        <v>251</v>
      </c>
      <c r="D85" s="190">
        <f t="shared" si="11"/>
        <v>130744782</v>
      </c>
      <c r="E85" s="190">
        <f t="shared" si="12"/>
        <v>130744782</v>
      </c>
      <c r="F85" s="190">
        <v>2349475</v>
      </c>
      <c r="G85" s="190"/>
      <c r="H85" s="190">
        <f t="shared" si="14"/>
        <v>22541262</v>
      </c>
      <c r="I85" s="190">
        <v>22100986</v>
      </c>
      <c r="J85" s="190">
        <v>440276</v>
      </c>
      <c r="K85" s="185"/>
      <c r="L85" s="190">
        <f t="shared" si="15"/>
        <v>10076494</v>
      </c>
      <c r="M85" s="190">
        <v>7861308</v>
      </c>
      <c r="N85" s="190">
        <v>2215186</v>
      </c>
      <c r="O85" s="190"/>
      <c r="P85" s="190">
        <f t="shared" si="16"/>
        <v>88190250</v>
      </c>
      <c r="Q85" s="190">
        <v>43250820</v>
      </c>
      <c r="R85" s="190">
        <v>44939430</v>
      </c>
      <c r="S85" s="190"/>
      <c r="T85" s="190">
        <f t="shared" si="17"/>
        <v>9936776</v>
      </c>
      <c r="U85" s="190">
        <v>9936776</v>
      </c>
      <c r="V85" s="190"/>
    </row>
    <row r="86" spans="1:22" x14ac:dyDescent="0.2">
      <c r="A86" s="193">
        <v>74</v>
      </c>
      <c r="B86" s="197" t="s">
        <v>135</v>
      </c>
      <c r="C86" s="195" t="s">
        <v>35</v>
      </c>
      <c r="D86" s="190">
        <f t="shared" si="11"/>
        <v>91321740</v>
      </c>
      <c r="E86" s="190">
        <f t="shared" si="12"/>
        <v>91321740</v>
      </c>
      <c r="F86" s="190">
        <v>4004988</v>
      </c>
      <c r="G86" s="190"/>
      <c r="H86" s="190">
        <f t="shared" si="14"/>
        <v>12480135</v>
      </c>
      <c r="I86" s="190">
        <v>12269557</v>
      </c>
      <c r="J86" s="190">
        <v>210578</v>
      </c>
      <c r="K86" s="185"/>
      <c r="L86" s="190">
        <f t="shared" si="15"/>
        <v>6453707</v>
      </c>
      <c r="M86" s="190">
        <v>5064318</v>
      </c>
      <c r="N86" s="190">
        <v>1389389</v>
      </c>
      <c r="O86" s="190"/>
      <c r="P86" s="190">
        <f t="shared" si="16"/>
        <v>63998503</v>
      </c>
      <c r="Q86" s="190">
        <v>29893947</v>
      </c>
      <c r="R86" s="190">
        <v>34104556</v>
      </c>
      <c r="S86" s="190"/>
      <c r="T86" s="190">
        <f t="shared" si="17"/>
        <v>8389395</v>
      </c>
      <c r="U86" s="190">
        <v>8389395</v>
      </c>
      <c r="V86" s="190"/>
    </row>
    <row r="87" spans="1:22" x14ac:dyDescent="0.2">
      <c r="A87" s="193">
        <v>75</v>
      </c>
      <c r="B87" s="194" t="s">
        <v>136</v>
      </c>
      <c r="C87" s="195" t="s">
        <v>436</v>
      </c>
      <c r="D87" s="190">
        <f t="shared" si="11"/>
        <v>46486570</v>
      </c>
      <c r="E87" s="190">
        <f t="shared" si="12"/>
        <v>46486570</v>
      </c>
      <c r="F87" s="190">
        <v>502829</v>
      </c>
      <c r="G87" s="190"/>
      <c r="H87" s="190">
        <f t="shared" si="14"/>
        <v>7330998</v>
      </c>
      <c r="I87" s="190">
        <v>7326845</v>
      </c>
      <c r="J87" s="190">
        <v>4153</v>
      </c>
      <c r="K87" s="185"/>
      <c r="L87" s="190">
        <f t="shared" si="15"/>
        <v>4430402</v>
      </c>
      <c r="M87" s="190">
        <v>3547529</v>
      </c>
      <c r="N87" s="190">
        <f>882873</f>
        <v>882873</v>
      </c>
      <c r="O87" s="190"/>
      <c r="P87" s="190">
        <f t="shared" si="16"/>
        <v>31808058</v>
      </c>
      <c r="Q87" s="190">
        <v>20740387</v>
      </c>
      <c r="R87" s="190">
        <f>11067671</f>
        <v>11067671</v>
      </c>
      <c r="S87" s="190"/>
      <c r="T87" s="190">
        <f t="shared" si="17"/>
        <v>2917112</v>
      </c>
      <c r="U87" s="190">
        <v>2917112</v>
      </c>
      <c r="V87" s="190"/>
    </row>
    <row r="88" spans="1:22" x14ac:dyDescent="0.2">
      <c r="A88" s="193">
        <v>76</v>
      </c>
      <c r="B88" s="194" t="s">
        <v>137</v>
      </c>
      <c r="C88" s="195" t="s">
        <v>36</v>
      </c>
      <c r="D88" s="190">
        <f t="shared" si="11"/>
        <v>138167537</v>
      </c>
      <c r="E88" s="190">
        <f t="shared" si="12"/>
        <v>138167537</v>
      </c>
      <c r="F88" s="190">
        <v>11656221</v>
      </c>
      <c r="G88" s="190"/>
      <c r="H88" s="190">
        <f t="shared" si="14"/>
        <v>21806085</v>
      </c>
      <c r="I88" s="190">
        <v>20476952</v>
      </c>
      <c r="J88" s="190">
        <v>1329133</v>
      </c>
      <c r="K88" s="185"/>
      <c r="L88" s="190">
        <f t="shared" si="15"/>
        <v>11784270</v>
      </c>
      <c r="M88" s="190">
        <v>6467387</v>
      </c>
      <c r="N88" s="190">
        <v>5316883</v>
      </c>
      <c r="O88" s="190"/>
      <c r="P88" s="190">
        <f t="shared" si="16"/>
        <v>96597876</v>
      </c>
      <c r="Q88" s="190">
        <v>40194250</v>
      </c>
      <c r="R88" s="190">
        <v>56403626</v>
      </c>
      <c r="S88" s="190"/>
      <c r="T88" s="190">
        <f t="shared" si="17"/>
        <v>7979306</v>
      </c>
      <c r="U88" s="190">
        <v>7979306</v>
      </c>
      <c r="V88" s="190"/>
    </row>
    <row r="89" spans="1:22" x14ac:dyDescent="0.2">
      <c r="A89" s="193">
        <v>77</v>
      </c>
      <c r="B89" s="194" t="s">
        <v>138</v>
      </c>
      <c r="C89" s="195" t="s">
        <v>50</v>
      </c>
      <c r="D89" s="190">
        <f t="shared" si="11"/>
        <v>132822</v>
      </c>
      <c r="E89" s="190"/>
      <c r="F89" s="190"/>
      <c r="G89" s="190">
        <f t="shared" si="13"/>
        <v>132822</v>
      </c>
      <c r="H89" s="190"/>
      <c r="I89" s="190"/>
      <c r="J89" s="190"/>
      <c r="K89" s="185"/>
      <c r="L89" s="190"/>
      <c r="M89" s="190"/>
      <c r="N89" s="190"/>
      <c r="O89" s="190"/>
      <c r="P89" s="190"/>
      <c r="Q89" s="190"/>
      <c r="R89" s="190"/>
      <c r="S89" s="190"/>
      <c r="T89" s="190">
        <f t="shared" si="17"/>
        <v>132822</v>
      </c>
      <c r="U89" s="190"/>
      <c r="V89" s="190">
        <v>132822</v>
      </c>
    </row>
    <row r="90" spans="1:22" s="187" customFormat="1" x14ac:dyDescent="0.2">
      <c r="A90" s="193">
        <v>78</v>
      </c>
      <c r="B90" s="194" t="s">
        <v>139</v>
      </c>
      <c r="C90" s="195" t="s">
        <v>232</v>
      </c>
      <c r="D90" s="190">
        <f t="shared" si="11"/>
        <v>106690670</v>
      </c>
      <c r="E90" s="190">
        <f t="shared" si="12"/>
        <v>106690670</v>
      </c>
      <c r="F90" s="190">
        <v>13923362</v>
      </c>
      <c r="G90" s="190">
        <f t="shared" si="13"/>
        <v>0</v>
      </c>
      <c r="H90" s="190">
        <f t="shared" si="14"/>
        <v>15081504</v>
      </c>
      <c r="I90" s="190">
        <v>13835442</v>
      </c>
      <c r="J90" s="190">
        <v>1246062</v>
      </c>
      <c r="K90" s="185"/>
      <c r="L90" s="190">
        <f t="shared" si="15"/>
        <v>7953677</v>
      </c>
      <c r="M90" s="190">
        <v>5872100</v>
      </c>
      <c r="N90" s="190">
        <v>2081577</v>
      </c>
      <c r="O90" s="190"/>
      <c r="P90" s="190">
        <f t="shared" si="16"/>
        <v>74558815</v>
      </c>
      <c r="Q90" s="190">
        <v>42150184</v>
      </c>
      <c r="R90" s="190">
        <v>32408631</v>
      </c>
      <c r="S90" s="190"/>
      <c r="T90" s="190">
        <f t="shared" si="17"/>
        <v>9096674</v>
      </c>
      <c r="U90" s="190">
        <v>9096674</v>
      </c>
      <c r="V90" s="190"/>
    </row>
    <row r="91" spans="1:22" x14ac:dyDescent="0.2">
      <c r="A91" s="193">
        <v>79</v>
      </c>
      <c r="B91" s="194" t="s">
        <v>140</v>
      </c>
      <c r="C91" s="195" t="s">
        <v>313</v>
      </c>
      <c r="D91" s="190"/>
      <c r="E91" s="190"/>
      <c r="F91" s="190"/>
      <c r="G91" s="190"/>
      <c r="H91" s="190"/>
      <c r="I91" s="190"/>
      <c r="J91" s="190"/>
      <c r="K91" s="185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</row>
    <row r="92" spans="1:22" x14ac:dyDescent="0.2">
      <c r="A92" s="193">
        <v>80</v>
      </c>
      <c r="B92" s="196" t="s">
        <v>141</v>
      </c>
      <c r="C92" s="195" t="s">
        <v>262</v>
      </c>
      <c r="D92" s="190"/>
      <c r="E92" s="190"/>
      <c r="F92" s="190"/>
      <c r="G92" s="190"/>
      <c r="H92" s="190"/>
      <c r="I92" s="190"/>
      <c r="J92" s="190"/>
      <c r="K92" s="185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</row>
    <row r="93" spans="1:22" s="187" customFormat="1" ht="27" customHeight="1" x14ac:dyDescent="0.2">
      <c r="A93" s="355">
        <v>81</v>
      </c>
      <c r="B93" s="358" t="s">
        <v>142</v>
      </c>
      <c r="C93" s="200" t="s">
        <v>252</v>
      </c>
      <c r="D93" s="189">
        <f t="shared" si="11"/>
        <v>408389</v>
      </c>
      <c r="E93" s="189">
        <f t="shared" si="12"/>
        <v>408389</v>
      </c>
      <c r="F93" s="189">
        <v>396970</v>
      </c>
      <c r="G93" s="189"/>
      <c r="H93" s="189">
        <f t="shared" si="14"/>
        <v>30943</v>
      </c>
      <c r="I93" s="189">
        <f t="shared" ref="I93:J93" si="18">SUM(I94:I96)</f>
        <v>0</v>
      </c>
      <c r="J93" s="201">
        <f t="shared" si="18"/>
        <v>30943</v>
      </c>
      <c r="K93" s="186"/>
      <c r="L93" s="189">
        <f t="shared" si="15"/>
        <v>4331</v>
      </c>
      <c r="M93" s="189">
        <v>3134</v>
      </c>
      <c r="N93" s="189">
        <v>1197</v>
      </c>
      <c r="O93" s="189"/>
      <c r="P93" s="189">
        <f t="shared" si="16"/>
        <v>373115</v>
      </c>
      <c r="Q93" s="189">
        <v>264070</v>
      </c>
      <c r="R93" s="189">
        <v>109045</v>
      </c>
      <c r="S93" s="189"/>
      <c r="T93" s="189"/>
      <c r="U93" s="189"/>
      <c r="V93" s="189"/>
    </row>
    <row r="94" spans="1:22" ht="54" customHeight="1" x14ac:dyDescent="0.2">
      <c r="A94" s="356"/>
      <c r="B94" s="359"/>
      <c r="C94" s="195" t="s">
        <v>311</v>
      </c>
      <c r="D94" s="190">
        <f t="shared" si="11"/>
        <v>408389</v>
      </c>
      <c r="E94" s="190">
        <f t="shared" si="12"/>
        <v>408389</v>
      </c>
      <c r="F94" s="190">
        <v>314636</v>
      </c>
      <c r="G94" s="190"/>
      <c r="H94" s="190">
        <f t="shared" si="14"/>
        <v>30943</v>
      </c>
      <c r="I94" s="190">
        <v>0</v>
      </c>
      <c r="J94" s="190">
        <f>138100-107157</f>
        <v>30943</v>
      </c>
      <c r="K94" s="185"/>
      <c r="L94" s="190">
        <f t="shared" si="15"/>
        <v>4331</v>
      </c>
      <c r="M94" s="190">
        <v>3134</v>
      </c>
      <c r="N94" s="190">
        <v>1197</v>
      </c>
      <c r="O94" s="190"/>
      <c r="P94" s="190">
        <f t="shared" si="16"/>
        <v>373115</v>
      </c>
      <c r="Q94" s="190">
        <v>264070</v>
      </c>
      <c r="R94" s="190">
        <v>109045</v>
      </c>
      <c r="S94" s="190"/>
      <c r="T94" s="190"/>
      <c r="U94" s="190"/>
      <c r="V94" s="190"/>
    </row>
    <row r="95" spans="1:22" ht="27.75" customHeight="1" x14ac:dyDescent="0.2">
      <c r="A95" s="356"/>
      <c r="B95" s="359"/>
      <c r="C95" s="195" t="s">
        <v>253</v>
      </c>
      <c r="D95" s="190"/>
      <c r="E95" s="190"/>
      <c r="F95" s="190"/>
      <c r="G95" s="190"/>
      <c r="H95" s="190"/>
      <c r="I95" s="190"/>
      <c r="J95" s="190"/>
      <c r="K95" s="185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</row>
    <row r="96" spans="1:22" ht="54.75" customHeight="1" x14ac:dyDescent="0.2">
      <c r="A96" s="357"/>
      <c r="B96" s="360"/>
      <c r="C96" s="202" t="s">
        <v>312</v>
      </c>
      <c r="D96" s="190"/>
      <c r="E96" s="190"/>
      <c r="F96" s="190"/>
      <c r="G96" s="190"/>
      <c r="H96" s="190"/>
      <c r="I96" s="190"/>
      <c r="J96" s="190"/>
      <c r="K96" s="185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</row>
    <row r="97" spans="1:22" ht="25.5" x14ac:dyDescent="0.2">
      <c r="A97" s="193">
        <v>82</v>
      </c>
      <c r="B97" s="196" t="s">
        <v>143</v>
      </c>
      <c r="C97" s="195" t="s">
        <v>49</v>
      </c>
      <c r="D97" s="190"/>
      <c r="E97" s="190"/>
      <c r="F97" s="190"/>
      <c r="G97" s="190"/>
      <c r="H97" s="190"/>
      <c r="I97" s="190"/>
      <c r="J97" s="190"/>
      <c r="K97" s="185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</row>
    <row r="98" spans="1:22" x14ac:dyDescent="0.2">
      <c r="A98" s="193">
        <v>83</v>
      </c>
      <c r="B98" s="196" t="s">
        <v>144</v>
      </c>
      <c r="C98" s="195" t="s">
        <v>145</v>
      </c>
      <c r="D98" s="190">
        <f t="shared" si="11"/>
        <v>4924632</v>
      </c>
      <c r="E98" s="190">
        <f t="shared" si="12"/>
        <v>4924632</v>
      </c>
      <c r="F98" s="190">
        <v>788059</v>
      </c>
      <c r="G98" s="190"/>
      <c r="H98" s="190">
        <f t="shared" si="14"/>
        <v>711683</v>
      </c>
      <c r="I98" s="190">
        <v>0</v>
      </c>
      <c r="J98" s="190">
        <v>711683</v>
      </c>
      <c r="K98" s="185"/>
      <c r="L98" s="190">
        <f t="shared" si="15"/>
        <v>362024</v>
      </c>
      <c r="M98" s="190">
        <v>173737</v>
      </c>
      <c r="N98" s="190">
        <v>188287</v>
      </c>
      <c r="O98" s="190"/>
      <c r="P98" s="190">
        <f t="shared" si="16"/>
        <v>3367784</v>
      </c>
      <c r="Q98" s="190">
        <v>1830054</v>
      </c>
      <c r="R98" s="190">
        <v>1537730</v>
      </c>
      <c r="S98" s="190"/>
      <c r="T98" s="190">
        <f t="shared" si="17"/>
        <v>483141</v>
      </c>
      <c r="U98" s="190">
        <v>483141</v>
      </c>
      <c r="V98" s="190"/>
    </row>
    <row r="99" spans="1:22" x14ac:dyDescent="0.2">
      <c r="A99" s="193">
        <v>84</v>
      </c>
      <c r="B99" s="197" t="s">
        <v>146</v>
      </c>
      <c r="C99" s="195" t="s">
        <v>147</v>
      </c>
      <c r="D99" s="190">
        <f t="shared" si="11"/>
        <v>33088343</v>
      </c>
      <c r="E99" s="190">
        <f t="shared" si="12"/>
        <v>33088343</v>
      </c>
      <c r="F99" s="190">
        <v>508710</v>
      </c>
      <c r="G99" s="190"/>
      <c r="H99" s="190">
        <f t="shared" si="14"/>
        <v>3812115</v>
      </c>
      <c r="I99" s="190">
        <v>3704958</v>
      </c>
      <c r="J99" s="190">
        <v>107157</v>
      </c>
      <c r="K99" s="185"/>
      <c r="L99" s="190">
        <f t="shared" si="15"/>
        <v>3010220</v>
      </c>
      <c r="M99" s="190">
        <v>2383902</v>
      </c>
      <c r="N99" s="190">
        <v>626318</v>
      </c>
      <c r="O99" s="190"/>
      <c r="P99" s="190">
        <f t="shared" si="16"/>
        <v>23850301</v>
      </c>
      <c r="Q99" s="190">
        <v>12087352</v>
      </c>
      <c r="R99" s="190">
        <v>11762949</v>
      </c>
      <c r="S99" s="190"/>
      <c r="T99" s="190">
        <f t="shared" si="17"/>
        <v>2415707</v>
      </c>
      <c r="U99" s="190">
        <v>2415707</v>
      </c>
      <c r="V99" s="190"/>
    </row>
    <row r="100" spans="1:22" x14ac:dyDescent="0.2">
      <c r="A100" s="193">
        <v>85</v>
      </c>
      <c r="B100" s="196" t="s">
        <v>148</v>
      </c>
      <c r="C100" s="195" t="s">
        <v>27</v>
      </c>
      <c r="D100" s="190">
        <f t="shared" si="11"/>
        <v>12015605</v>
      </c>
      <c r="E100" s="190">
        <f t="shared" si="12"/>
        <v>12015605</v>
      </c>
      <c r="F100" s="190">
        <v>349922</v>
      </c>
      <c r="G100" s="190"/>
      <c r="H100" s="190">
        <f t="shared" si="14"/>
        <v>1845584</v>
      </c>
      <c r="I100" s="190">
        <v>1570038</v>
      </c>
      <c r="J100" s="190">
        <v>275546</v>
      </c>
      <c r="K100" s="185"/>
      <c r="L100" s="190">
        <f t="shared" si="15"/>
        <v>925150</v>
      </c>
      <c r="M100" s="190">
        <v>407403</v>
      </c>
      <c r="N100" s="190">
        <v>517747</v>
      </c>
      <c r="O100" s="190"/>
      <c r="P100" s="190">
        <f t="shared" si="16"/>
        <v>8477822</v>
      </c>
      <c r="Q100" s="190">
        <v>4545360</v>
      </c>
      <c r="R100" s="190">
        <v>3932462</v>
      </c>
      <c r="S100" s="190"/>
      <c r="T100" s="190">
        <f t="shared" si="17"/>
        <v>767049</v>
      </c>
      <c r="U100" s="190">
        <v>767049</v>
      </c>
      <c r="V100" s="190"/>
    </row>
    <row r="101" spans="1:22" x14ac:dyDescent="0.2">
      <c r="A101" s="193">
        <v>86</v>
      </c>
      <c r="B101" s="197" t="s">
        <v>149</v>
      </c>
      <c r="C101" s="195" t="s">
        <v>12</v>
      </c>
      <c r="D101" s="190">
        <f t="shared" si="11"/>
        <v>12467266</v>
      </c>
      <c r="E101" s="190">
        <f t="shared" si="12"/>
        <v>12450663</v>
      </c>
      <c r="F101" s="190">
        <v>1252662</v>
      </c>
      <c r="G101" s="190">
        <f t="shared" si="13"/>
        <v>16603</v>
      </c>
      <c r="H101" s="190">
        <f t="shared" si="14"/>
        <v>1574192</v>
      </c>
      <c r="I101" s="190">
        <v>1561731</v>
      </c>
      <c r="J101" s="190">
        <v>12461</v>
      </c>
      <c r="K101" s="185"/>
      <c r="L101" s="190">
        <f t="shared" si="15"/>
        <v>994660</v>
      </c>
      <c r="M101" s="190">
        <v>723922</v>
      </c>
      <c r="N101" s="190">
        <v>270738</v>
      </c>
      <c r="O101" s="190"/>
      <c r="P101" s="190">
        <f t="shared" si="16"/>
        <v>9480023</v>
      </c>
      <c r="Q101" s="190">
        <v>4702458</v>
      </c>
      <c r="R101" s="190">
        <v>4777565</v>
      </c>
      <c r="S101" s="190"/>
      <c r="T101" s="190">
        <f t="shared" si="17"/>
        <v>418391</v>
      </c>
      <c r="U101" s="190">
        <v>401788</v>
      </c>
      <c r="V101" s="190">
        <v>16603</v>
      </c>
    </row>
    <row r="102" spans="1:22" x14ac:dyDescent="0.2">
      <c r="A102" s="193">
        <v>87</v>
      </c>
      <c r="B102" s="197" t="s">
        <v>150</v>
      </c>
      <c r="C102" s="195" t="s">
        <v>26</v>
      </c>
      <c r="D102" s="190">
        <f t="shared" si="11"/>
        <v>37403357</v>
      </c>
      <c r="E102" s="190">
        <f t="shared" si="12"/>
        <v>37403357</v>
      </c>
      <c r="F102" s="190">
        <v>3125773</v>
      </c>
      <c r="G102" s="190"/>
      <c r="H102" s="190">
        <f t="shared" si="14"/>
        <v>5218981</v>
      </c>
      <c r="I102" s="190">
        <v>3966631</v>
      </c>
      <c r="J102" s="190">
        <v>1252350</v>
      </c>
      <c r="K102" s="185"/>
      <c r="L102" s="190">
        <f t="shared" si="15"/>
        <v>2910927</v>
      </c>
      <c r="M102" s="190">
        <v>2533727</v>
      </c>
      <c r="N102" s="190">
        <v>377200</v>
      </c>
      <c r="O102" s="190"/>
      <c r="P102" s="190">
        <f t="shared" si="16"/>
        <v>25071280</v>
      </c>
      <c r="Q102" s="190">
        <v>13074019</v>
      </c>
      <c r="R102" s="190">
        <v>11997261</v>
      </c>
      <c r="S102" s="190"/>
      <c r="T102" s="190">
        <f t="shared" si="17"/>
        <v>4202169</v>
      </c>
      <c r="U102" s="190">
        <v>4202169</v>
      </c>
      <c r="V102" s="190"/>
    </row>
    <row r="103" spans="1:22" ht="25.5" x14ac:dyDescent="0.2">
      <c r="A103" s="193">
        <v>88</v>
      </c>
      <c r="B103" s="196" t="s">
        <v>151</v>
      </c>
      <c r="C103" s="195" t="s">
        <v>43</v>
      </c>
      <c r="D103" s="190">
        <f t="shared" si="11"/>
        <v>15885596</v>
      </c>
      <c r="E103" s="190">
        <f t="shared" si="12"/>
        <v>15885596</v>
      </c>
      <c r="F103" s="190">
        <v>546937</v>
      </c>
      <c r="G103" s="190"/>
      <c r="H103" s="190">
        <f t="shared" si="14"/>
        <v>1892108</v>
      </c>
      <c r="I103" s="190">
        <v>1636495</v>
      </c>
      <c r="J103" s="190">
        <v>255613</v>
      </c>
      <c r="K103" s="185"/>
      <c r="L103" s="190">
        <f t="shared" si="15"/>
        <v>1308820</v>
      </c>
      <c r="M103" s="190">
        <v>1051411</v>
      </c>
      <c r="N103" s="190">
        <v>257409</v>
      </c>
      <c r="O103" s="190"/>
      <c r="P103" s="190">
        <f t="shared" si="16"/>
        <v>11877772</v>
      </c>
      <c r="Q103" s="190">
        <v>6143715</v>
      </c>
      <c r="R103" s="190">
        <v>5734057</v>
      </c>
      <c r="S103" s="190"/>
      <c r="T103" s="190">
        <f t="shared" si="17"/>
        <v>806896</v>
      </c>
      <c r="U103" s="190">
        <v>806896</v>
      </c>
      <c r="V103" s="190"/>
    </row>
    <row r="104" spans="1:22" x14ac:dyDescent="0.2">
      <c r="A104" s="193">
        <v>89</v>
      </c>
      <c r="B104" s="194" t="s">
        <v>153</v>
      </c>
      <c r="C104" s="195" t="s">
        <v>28</v>
      </c>
      <c r="D104" s="190">
        <f t="shared" si="11"/>
        <v>36481854</v>
      </c>
      <c r="E104" s="190">
        <f t="shared" si="12"/>
        <v>36382237</v>
      </c>
      <c r="F104" s="190">
        <v>2643527</v>
      </c>
      <c r="G104" s="190">
        <f t="shared" si="13"/>
        <v>99617</v>
      </c>
      <c r="H104" s="190">
        <f t="shared" si="14"/>
        <v>5075626</v>
      </c>
      <c r="I104" s="190">
        <v>4460902</v>
      </c>
      <c r="J104" s="190">
        <v>614724</v>
      </c>
      <c r="K104" s="185"/>
      <c r="L104" s="190">
        <f t="shared" si="15"/>
        <v>3702785</v>
      </c>
      <c r="M104" s="190">
        <v>2724505</v>
      </c>
      <c r="N104" s="190">
        <v>978280</v>
      </c>
      <c r="O104" s="190"/>
      <c r="P104" s="190">
        <f t="shared" si="16"/>
        <v>25503572</v>
      </c>
      <c r="Q104" s="190">
        <v>11694876</v>
      </c>
      <c r="R104" s="190">
        <v>13808696</v>
      </c>
      <c r="S104" s="190"/>
      <c r="T104" s="190">
        <f t="shared" si="17"/>
        <v>2199871</v>
      </c>
      <c r="U104" s="190">
        <v>2100254</v>
      </c>
      <c r="V104" s="190">
        <v>99617</v>
      </c>
    </row>
    <row r="105" spans="1:22" x14ac:dyDescent="0.2">
      <c r="A105" s="193">
        <v>90</v>
      </c>
      <c r="B105" s="194" t="s">
        <v>154</v>
      </c>
      <c r="C105" s="195" t="s">
        <v>29</v>
      </c>
      <c r="D105" s="190">
        <f t="shared" si="11"/>
        <v>33444562</v>
      </c>
      <c r="E105" s="190">
        <f t="shared" si="12"/>
        <v>33444562</v>
      </c>
      <c r="F105" s="190">
        <v>2493561</v>
      </c>
      <c r="G105" s="190"/>
      <c r="H105" s="190">
        <f t="shared" si="14"/>
        <v>4420559</v>
      </c>
      <c r="I105" s="190">
        <v>3605273</v>
      </c>
      <c r="J105" s="190">
        <v>815286</v>
      </c>
      <c r="K105" s="185"/>
      <c r="L105" s="190">
        <f t="shared" si="15"/>
        <v>3162959</v>
      </c>
      <c r="M105" s="190">
        <v>2512776</v>
      </c>
      <c r="N105" s="190">
        <v>650183</v>
      </c>
      <c r="O105" s="190"/>
      <c r="P105" s="190">
        <f t="shared" si="16"/>
        <v>24046358</v>
      </c>
      <c r="Q105" s="190">
        <v>12440699</v>
      </c>
      <c r="R105" s="190">
        <v>11605659</v>
      </c>
      <c r="S105" s="190"/>
      <c r="T105" s="190">
        <f t="shared" si="17"/>
        <v>1814686</v>
      </c>
      <c r="U105" s="190">
        <v>1814686</v>
      </c>
      <c r="V105" s="190"/>
    </row>
    <row r="106" spans="1:22" x14ac:dyDescent="0.2">
      <c r="A106" s="193">
        <v>91</v>
      </c>
      <c r="B106" s="197" t="s">
        <v>155</v>
      </c>
      <c r="C106" s="195" t="s">
        <v>14</v>
      </c>
      <c r="D106" s="190">
        <f t="shared" si="11"/>
        <v>12207622</v>
      </c>
      <c r="E106" s="190">
        <f t="shared" si="12"/>
        <v>12174416</v>
      </c>
      <c r="F106" s="190">
        <v>273468</v>
      </c>
      <c r="G106" s="190">
        <f t="shared" si="13"/>
        <v>33206</v>
      </c>
      <c r="H106" s="190">
        <f t="shared" si="14"/>
        <v>1735762</v>
      </c>
      <c r="I106" s="190">
        <v>1665569</v>
      </c>
      <c r="J106" s="190">
        <v>70193</v>
      </c>
      <c r="K106" s="185"/>
      <c r="L106" s="190">
        <f t="shared" si="15"/>
        <v>894928</v>
      </c>
      <c r="M106" s="190">
        <v>374497</v>
      </c>
      <c r="N106" s="190">
        <v>520431</v>
      </c>
      <c r="O106" s="190"/>
      <c r="P106" s="190">
        <f t="shared" si="16"/>
        <v>8982551</v>
      </c>
      <c r="Q106" s="190">
        <v>5732321</v>
      </c>
      <c r="R106" s="190">
        <v>3250230</v>
      </c>
      <c r="S106" s="190"/>
      <c r="T106" s="190">
        <f t="shared" si="17"/>
        <v>594381</v>
      </c>
      <c r="U106" s="190">
        <v>561175</v>
      </c>
      <c r="V106" s="190">
        <v>33206</v>
      </c>
    </row>
    <row r="107" spans="1:22" x14ac:dyDescent="0.2">
      <c r="A107" s="193">
        <v>92</v>
      </c>
      <c r="B107" s="194" t="s">
        <v>156</v>
      </c>
      <c r="C107" s="195" t="s">
        <v>30</v>
      </c>
      <c r="D107" s="190">
        <f t="shared" si="11"/>
        <v>22763324</v>
      </c>
      <c r="E107" s="190">
        <f t="shared" si="12"/>
        <v>22763324</v>
      </c>
      <c r="F107" s="190">
        <v>388149</v>
      </c>
      <c r="G107" s="190"/>
      <c r="H107" s="190">
        <f t="shared" si="14"/>
        <v>3120994</v>
      </c>
      <c r="I107" s="190">
        <v>2674879</v>
      </c>
      <c r="J107" s="190">
        <v>446115</v>
      </c>
      <c r="K107" s="185"/>
      <c r="L107" s="190">
        <f t="shared" si="15"/>
        <v>2208411</v>
      </c>
      <c r="M107" s="190">
        <v>1634308</v>
      </c>
      <c r="N107" s="190">
        <v>574103</v>
      </c>
      <c r="O107" s="190"/>
      <c r="P107" s="190">
        <f t="shared" si="16"/>
        <v>16200331</v>
      </c>
      <c r="Q107" s="190">
        <v>8779290</v>
      </c>
      <c r="R107" s="190">
        <v>7421041</v>
      </c>
      <c r="S107" s="190"/>
      <c r="T107" s="190">
        <f t="shared" si="17"/>
        <v>1233588</v>
      </c>
      <c r="U107" s="190">
        <v>1233588</v>
      </c>
      <c r="V107" s="190"/>
    </row>
    <row r="108" spans="1:22" x14ac:dyDescent="0.2">
      <c r="A108" s="193">
        <v>93</v>
      </c>
      <c r="B108" s="194" t="s">
        <v>157</v>
      </c>
      <c r="C108" s="195" t="s">
        <v>15</v>
      </c>
      <c r="D108" s="190">
        <f t="shared" si="11"/>
        <v>16703930</v>
      </c>
      <c r="E108" s="190">
        <f t="shared" si="12"/>
        <v>16641671</v>
      </c>
      <c r="F108" s="190">
        <v>788059</v>
      </c>
      <c r="G108" s="190">
        <f t="shared" si="13"/>
        <v>62259</v>
      </c>
      <c r="H108" s="190">
        <f t="shared" si="14"/>
        <v>1913909</v>
      </c>
      <c r="I108" s="190">
        <v>1611573</v>
      </c>
      <c r="J108" s="190">
        <v>302336</v>
      </c>
      <c r="K108" s="185"/>
      <c r="L108" s="190">
        <f t="shared" si="15"/>
        <v>1715197</v>
      </c>
      <c r="M108" s="190">
        <v>1179898</v>
      </c>
      <c r="N108" s="190">
        <v>535299</v>
      </c>
      <c r="O108" s="190"/>
      <c r="P108" s="190">
        <f t="shared" si="16"/>
        <v>11910968</v>
      </c>
      <c r="Q108" s="190">
        <v>5885927</v>
      </c>
      <c r="R108" s="190">
        <v>5999308</v>
      </c>
      <c r="S108" s="190">
        <v>25733</v>
      </c>
      <c r="T108" s="190">
        <f t="shared" si="17"/>
        <v>1163856</v>
      </c>
      <c r="U108" s="190">
        <v>1127330</v>
      </c>
      <c r="V108" s="190">
        <v>36526</v>
      </c>
    </row>
    <row r="109" spans="1:22" x14ac:dyDescent="0.2">
      <c r="A109" s="193">
        <v>94</v>
      </c>
      <c r="B109" s="196" t="s">
        <v>158</v>
      </c>
      <c r="C109" s="195" t="s">
        <v>13</v>
      </c>
      <c r="D109" s="190">
        <f t="shared" si="11"/>
        <v>16301051</v>
      </c>
      <c r="E109" s="190">
        <f t="shared" si="12"/>
        <v>16284448</v>
      </c>
      <c r="F109" s="190">
        <v>667498</v>
      </c>
      <c r="G109" s="190">
        <f t="shared" si="13"/>
        <v>16603</v>
      </c>
      <c r="H109" s="190"/>
      <c r="I109" s="190"/>
      <c r="J109" s="190"/>
      <c r="K109" s="185"/>
      <c r="L109" s="190">
        <f t="shared" si="15"/>
        <v>2049603</v>
      </c>
      <c r="M109" s="190">
        <v>1547954</v>
      </c>
      <c r="N109" s="190">
        <v>501649</v>
      </c>
      <c r="O109" s="190"/>
      <c r="P109" s="190">
        <f t="shared" si="16"/>
        <v>13620541</v>
      </c>
      <c r="Q109" s="190">
        <v>7846115</v>
      </c>
      <c r="R109" s="190">
        <v>5774426</v>
      </c>
      <c r="S109" s="190"/>
      <c r="T109" s="190">
        <f t="shared" si="17"/>
        <v>630907</v>
      </c>
      <c r="U109" s="190">
        <v>614304</v>
      </c>
      <c r="V109" s="190">
        <v>16603</v>
      </c>
    </row>
    <row r="110" spans="1:22" x14ac:dyDescent="0.2">
      <c r="A110" s="193">
        <v>95</v>
      </c>
      <c r="B110" s="197" t="s">
        <v>159</v>
      </c>
      <c r="C110" s="195" t="s">
        <v>31</v>
      </c>
      <c r="D110" s="190">
        <f t="shared" si="11"/>
        <v>12285617</v>
      </c>
      <c r="E110" s="190">
        <f t="shared" si="12"/>
        <v>12285617</v>
      </c>
      <c r="F110" s="190">
        <v>1729026</v>
      </c>
      <c r="G110" s="190"/>
      <c r="H110" s="190">
        <f t="shared" si="14"/>
        <v>1852479</v>
      </c>
      <c r="I110" s="190">
        <v>1611574</v>
      </c>
      <c r="J110" s="190">
        <v>240905</v>
      </c>
      <c r="K110" s="185"/>
      <c r="L110" s="190">
        <f t="shared" si="15"/>
        <v>1015961</v>
      </c>
      <c r="M110" s="190">
        <v>846803</v>
      </c>
      <c r="N110" s="190">
        <v>169158</v>
      </c>
      <c r="O110" s="190"/>
      <c r="P110" s="190">
        <f t="shared" si="16"/>
        <v>8703257</v>
      </c>
      <c r="Q110" s="190">
        <v>5773857</v>
      </c>
      <c r="R110" s="190">
        <v>2929400</v>
      </c>
      <c r="S110" s="190"/>
      <c r="T110" s="190">
        <f t="shared" si="17"/>
        <v>713920</v>
      </c>
      <c r="U110" s="190">
        <v>713920</v>
      </c>
      <c r="V110" s="190"/>
    </row>
    <row r="111" spans="1:22" x14ac:dyDescent="0.2">
      <c r="A111" s="193">
        <v>96</v>
      </c>
      <c r="B111" s="194" t="s">
        <v>161</v>
      </c>
      <c r="C111" s="195" t="s">
        <v>33</v>
      </c>
      <c r="D111" s="190">
        <f t="shared" si="11"/>
        <v>36180251</v>
      </c>
      <c r="E111" s="190">
        <f t="shared" si="12"/>
        <v>36170289</v>
      </c>
      <c r="F111" s="190">
        <v>2614122</v>
      </c>
      <c r="G111" s="190">
        <f t="shared" si="13"/>
        <v>9962</v>
      </c>
      <c r="H111" s="190">
        <f t="shared" si="14"/>
        <v>5730124</v>
      </c>
      <c r="I111" s="190">
        <v>5245921</v>
      </c>
      <c r="J111" s="190">
        <v>484203</v>
      </c>
      <c r="K111" s="185"/>
      <c r="L111" s="190">
        <f t="shared" si="15"/>
        <v>2724417</v>
      </c>
      <c r="M111" s="190">
        <v>1480382</v>
      </c>
      <c r="N111" s="190">
        <v>1244035</v>
      </c>
      <c r="O111" s="190"/>
      <c r="P111" s="190">
        <f t="shared" si="16"/>
        <v>25700168</v>
      </c>
      <c r="Q111" s="190">
        <v>12112593</v>
      </c>
      <c r="R111" s="190">
        <v>13587575</v>
      </c>
      <c r="S111" s="190"/>
      <c r="T111" s="190">
        <f t="shared" si="17"/>
        <v>2025542</v>
      </c>
      <c r="U111" s="190">
        <v>2015580</v>
      </c>
      <c r="V111" s="190">
        <v>9962</v>
      </c>
    </row>
    <row r="112" spans="1:22" x14ac:dyDescent="0.2">
      <c r="A112" s="193">
        <v>97</v>
      </c>
      <c r="B112" s="194" t="s">
        <v>163</v>
      </c>
      <c r="C112" s="195" t="s">
        <v>164</v>
      </c>
      <c r="D112" s="190"/>
      <c r="E112" s="190"/>
      <c r="F112" s="190"/>
      <c r="G112" s="190"/>
      <c r="H112" s="190"/>
      <c r="I112" s="190"/>
      <c r="J112" s="190"/>
      <c r="K112" s="185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</row>
    <row r="113" spans="1:22" x14ac:dyDescent="0.2">
      <c r="A113" s="193">
        <v>98</v>
      </c>
      <c r="B113" s="194" t="s">
        <v>165</v>
      </c>
      <c r="C113" s="195" t="s">
        <v>166</v>
      </c>
      <c r="D113" s="190"/>
      <c r="E113" s="190"/>
      <c r="F113" s="190"/>
      <c r="G113" s="190"/>
      <c r="H113" s="190"/>
      <c r="I113" s="190"/>
      <c r="J113" s="190"/>
      <c r="K113" s="185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</row>
    <row r="114" spans="1:22" x14ac:dyDescent="0.2">
      <c r="A114" s="193">
        <v>99</v>
      </c>
      <c r="B114" s="197" t="s">
        <v>167</v>
      </c>
      <c r="C114" s="195" t="s">
        <v>168</v>
      </c>
      <c r="D114" s="190"/>
      <c r="E114" s="190"/>
      <c r="F114" s="190"/>
      <c r="G114" s="190"/>
      <c r="H114" s="190"/>
      <c r="I114" s="190"/>
      <c r="J114" s="190"/>
      <c r="K114" s="185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</row>
    <row r="115" spans="1:22" ht="25.5" x14ac:dyDescent="0.2">
      <c r="A115" s="193">
        <v>100</v>
      </c>
      <c r="B115" s="197" t="s">
        <v>169</v>
      </c>
      <c r="C115" s="195" t="s">
        <v>170</v>
      </c>
      <c r="D115" s="190"/>
      <c r="E115" s="190"/>
      <c r="F115" s="190"/>
      <c r="G115" s="190"/>
      <c r="H115" s="190"/>
      <c r="I115" s="190"/>
      <c r="J115" s="190"/>
      <c r="K115" s="185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</row>
    <row r="116" spans="1:22" ht="12.75" customHeight="1" x14ac:dyDescent="0.2">
      <c r="A116" s="193">
        <v>101</v>
      </c>
      <c r="B116" s="197" t="s">
        <v>171</v>
      </c>
      <c r="C116" s="195" t="s">
        <v>172</v>
      </c>
      <c r="D116" s="190"/>
      <c r="E116" s="190"/>
      <c r="F116" s="190"/>
      <c r="G116" s="190"/>
      <c r="H116" s="190"/>
      <c r="I116" s="190"/>
      <c r="J116" s="190"/>
      <c r="K116" s="185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</row>
    <row r="117" spans="1:22" x14ac:dyDescent="0.2">
      <c r="A117" s="193">
        <v>102</v>
      </c>
      <c r="B117" s="197" t="s">
        <v>173</v>
      </c>
      <c r="C117" s="195" t="s">
        <v>174</v>
      </c>
      <c r="D117" s="190"/>
      <c r="E117" s="190"/>
      <c r="F117" s="190"/>
      <c r="G117" s="190"/>
      <c r="H117" s="190"/>
      <c r="I117" s="190"/>
      <c r="J117" s="190"/>
      <c r="K117" s="185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</row>
    <row r="118" spans="1:22" ht="25.5" x14ac:dyDescent="0.2">
      <c r="A118" s="193">
        <v>103</v>
      </c>
      <c r="B118" s="197" t="s">
        <v>175</v>
      </c>
      <c r="C118" s="195" t="s">
        <v>176</v>
      </c>
      <c r="D118" s="190"/>
      <c r="E118" s="190"/>
      <c r="F118" s="190"/>
      <c r="G118" s="190"/>
      <c r="H118" s="190"/>
      <c r="I118" s="190"/>
      <c r="J118" s="190"/>
      <c r="K118" s="185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</row>
    <row r="119" spans="1:22" x14ac:dyDescent="0.2">
      <c r="A119" s="193">
        <v>104</v>
      </c>
      <c r="B119" s="203" t="s">
        <v>177</v>
      </c>
      <c r="C119" s="199" t="s">
        <v>178</v>
      </c>
      <c r="D119" s="190"/>
      <c r="E119" s="190"/>
      <c r="F119" s="190"/>
      <c r="G119" s="190"/>
      <c r="H119" s="190"/>
      <c r="I119" s="190"/>
      <c r="J119" s="190"/>
      <c r="K119" s="185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</row>
    <row r="120" spans="1:22" x14ac:dyDescent="0.2">
      <c r="A120" s="193">
        <v>105</v>
      </c>
      <c r="B120" s="196" t="s">
        <v>179</v>
      </c>
      <c r="C120" s="195" t="s">
        <v>180</v>
      </c>
      <c r="D120" s="190"/>
      <c r="E120" s="190"/>
      <c r="F120" s="190"/>
      <c r="G120" s="190"/>
      <c r="H120" s="190"/>
      <c r="I120" s="190"/>
      <c r="J120" s="190"/>
      <c r="K120" s="185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</row>
    <row r="121" spans="1:22" ht="25.5" x14ac:dyDescent="0.2">
      <c r="A121" s="193">
        <v>106</v>
      </c>
      <c r="B121" s="197" t="s">
        <v>181</v>
      </c>
      <c r="C121" s="195" t="s">
        <v>182</v>
      </c>
      <c r="D121" s="190"/>
      <c r="E121" s="190"/>
      <c r="F121" s="190"/>
      <c r="G121" s="190"/>
      <c r="H121" s="190"/>
      <c r="I121" s="190"/>
      <c r="J121" s="190"/>
      <c r="K121" s="185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</row>
    <row r="122" spans="1:22" ht="25.5" x14ac:dyDescent="0.2">
      <c r="A122" s="193">
        <v>107</v>
      </c>
      <c r="B122" s="194" t="s">
        <v>183</v>
      </c>
      <c r="C122" s="204" t="s">
        <v>184</v>
      </c>
      <c r="D122" s="190"/>
      <c r="E122" s="190"/>
      <c r="F122" s="190"/>
      <c r="G122" s="190"/>
      <c r="H122" s="190"/>
      <c r="I122" s="190"/>
      <c r="J122" s="190"/>
      <c r="K122" s="185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</row>
    <row r="123" spans="1:22" x14ac:dyDescent="0.2">
      <c r="A123" s="193">
        <v>108</v>
      </c>
      <c r="B123" s="197" t="s">
        <v>185</v>
      </c>
      <c r="C123" s="195" t="s">
        <v>265</v>
      </c>
      <c r="D123" s="190"/>
      <c r="E123" s="190"/>
      <c r="F123" s="190"/>
      <c r="G123" s="190"/>
      <c r="H123" s="190"/>
      <c r="I123" s="190"/>
      <c r="J123" s="190"/>
      <c r="K123" s="185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</row>
    <row r="124" spans="1:22" x14ac:dyDescent="0.2">
      <c r="A124" s="193">
        <v>109</v>
      </c>
      <c r="B124" s="196" t="s">
        <v>186</v>
      </c>
      <c r="C124" s="195" t="s">
        <v>254</v>
      </c>
      <c r="D124" s="190"/>
      <c r="E124" s="190"/>
      <c r="F124" s="190"/>
      <c r="G124" s="190"/>
      <c r="H124" s="190"/>
      <c r="I124" s="190"/>
      <c r="J124" s="190"/>
      <c r="K124" s="185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</row>
    <row r="125" spans="1:22" x14ac:dyDescent="0.2">
      <c r="A125" s="193">
        <v>110</v>
      </c>
      <c r="B125" s="194" t="s">
        <v>335</v>
      </c>
      <c r="C125" s="195" t="s">
        <v>322</v>
      </c>
      <c r="D125" s="190"/>
      <c r="E125" s="190"/>
      <c r="F125" s="190"/>
      <c r="G125" s="190"/>
      <c r="H125" s="190"/>
      <c r="I125" s="190"/>
      <c r="J125" s="190"/>
      <c r="K125" s="185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</row>
    <row r="126" spans="1:22" x14ac:dyDescent="0.2">
      <c r="A126" s="193">
        <v>111</v>
      </c>
      <c r="B126" s="196" t="s">
        <v>187</v>
      </c>
      <c r="C126" s="195" t="s">
        <v>188</v>
      </c>
      <c r="D126" s="190"/>
      <c r="E126" s="190"/>
      <c r="F126" s="190"/>
      <c r="G126" s="190"/>
      <c r="H126" s="190"/>
      <c r="I126" s="190"/>
      <c r="J126" s="190"/>
      <c r="K126" s="185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</row>
    <row r="127" spans="1:22" x14ac:dyDescent="0.2">
      <c r="A127" s="193">
        <v>112</v>
      </c>
      <c r="B127" s="196" t="s">
        <v>189</v>
      </c>
      <c r="C127" s="195" t="s">
        <v>326</v>
      </c>
      <c r="D127" s="190"/>
      <c r="E127" s="190"/>
      <c r="F127" s="190"/>
      <c r="G127" s="190"/>
      <c r="H127" s="190"/>
      <c r="I127" s="190"/>
      <c r="J127" s="190"/>
      <c r="K127" s="185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</row>
    <row r="128" spans="1:22" x14ac:dyDescent="0.2">
      <c r="A128" s="193">
        <v>113</v>
      </c>
      <c r="B128" s="197" t="s">
        <v>190</v>
      </c>
      <c r="C128" s="195" t="s">
        <v>191</v>
      </c>
      <c r="D128" s="190"/>
      <c r="E128" s="190"/>
      <c r="F128" s="190"/>
      <c r="G128" s="190"/>
      <c r="H128" s="190"/>
      <c r="I128" s="190"/>
      <c r="J128" s="190"/>
      <c r="K128" s="185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</row>
    <row r="129" spans="1:22" ht="25.5" x14ac:dyDescent="0.2">
      <c r="A129" s="193">
        <v>114</v>
      </c>
      <c r="B129" s="197" t="s">
        <v>192</v>
      </c>
      <c r="C129" s="205" t="s">
        <v>310</v>
      </c>
      <c r="D129" s="190"/>
      <c r="E129" s="190"/>
      <c r="F129" s="190"/>
      <c r="G129" s="190"/>
      <c r="H129" s="190"/>
      <c r="I129" s="190"/>
      <c r="J129" s="190"/>
      <c r="K129" s="185"/>
      <c r="L129" s="190"/>
      <c r="M129" s="190"/>
      <c r="N129" s="190"/>
      <c r="O129" s="190"/>
      <c r="P129" s="190"/>
      <c r="Q129" s="190"/>
      <c r="R129" s="190"/>
      <c r="S129" s="190"/>
      <c r="T129" s="190"/>
      <c r="U129" s="190"/>
      <c r="V129" s="190"/>
    </row>
    <row r="130" spans="1:22" x14ac:dyDescent="0.2">
      <c r="A130" s="193">
        <v>115</v>
      </c>
      <c r="B130" s="197" t="s">
        <v>193</v>
      </c>
      <c r="C130" s="195" t="s">
        <v>229</v>
      </c>
      <c r="D130" s="190"/>
      <c r="E130" s="190"/>
      <c r="F130" s="190"/>
      <c r="G130" s="190"/>
      <c r="H130" s="190"/>
      <c r="I130" s="190"/>
      <c r="J130" s="190"/>
      <c r="K130" s="185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</row>
    <row r="131" spans="1:22" x14ac:dyDescent="0.2">
      <c r="A131" s="193">
        <v>116</v>
      </c>
      <c r="B131" s="197" t="s">
        <v>194</v>
      </c>
      <c r="C131" s="195" t="s">
        <v>195</v>
      </c>
      <c r="D131" s="190">
        <f t="shared" si="11"/>
        <v>54751638</v>
      </c>
      <c r="E131" s="190">
        <f t="shared" si="12"/>
        <v>54747811</v>
      </c>
      <c r="F131" s="190">
        <v>0</v>
      </c>
      <c r="G131" s="190">
        <f t="shared" si="13"/>
        <v>3827</v>
      </c>
      <c r="H131" s="190">
        <f t="shared" si="14"/>
        <v>54751638</v>
      </c>
      <c r="I131" s="190">
        <v>50515354</v>
      </c>
      <c r="J131" s="190">
        <v>4232457</v>
      </c>
      <c r="K131" s="185">
        <v>3827</v>
      </c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</row>
    <row r="132" spans="1:22" x14ac:dyDescent="0.2">
      <c r="A132" s="193">
        <v>117</v>
      </c>
      <c r="B132" s="197" t="s">
        <v>196</v>
      </c>
      <c r="C132" s="195" t="s">
        <v>40</v>
      </c>
      <c r="D132" s="190"/>
      <c r="E132" s="190"/>
      <c r="F132" s="190"/>
      <c r="G132" s="190"/>
      <c r="H132" s="190"/>
      <c r="I132" s="190"/>
      <c r="J132" s="190"/>
      <c r="K132" s="185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</row>
    <row r="133" spans="1:22" x14ac:dyDescent="0.2">
      <c r="A133" s="193">
        <v>118</v>
      </c>
      <c r="B133" s="194" t="s">
        <v>197</v>
      </c>
      <c r="C133" s="195" t="s">
        <v>46</v>
      </c>
      <c r="D133" s="190"/>
      <c r="E133" s="190"/>
      <c r="F133" s="190"/>
      <c r="G133" s="190"/>
      <c r="H133" s="190"/>
      <c r="I133" s="190"/>
      <c r="J133" s="190"/>
      <c r="K133" s="185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</row>
    <row r="134" spans="1:22" x14ac:dyDescent="0.2">
      <c r="A134" s="193">
        <v>119</v>
      </c>
      <c r="B134" s="194" t="s">
        <v>198</v>
      </c>
      <c r="C134" s="195" t="s">
        <v>231</v>
      </c>
      <c r="D134" s="190"/>
      <c r="E134" s="190"/>
      <c r="F134" s="190"/>
      <c r="G134" s="190"/>
      <c r="H134" s="190"/>
      <c r="I134" s="190"/>
      <c r="J134" s="190"/>
      <c r="K134" s="185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</row>
    <row r="135" spans="1:22" x14ac:dyDescent="0.2">
      <c r="A135" s="193">
        <v>120</v>
      </c>
      <c r="B135" s="194" t="s">
        <v>199</v>
      </c>
      <c r="C135" s="195" t="s">
        <v>48</v>
      </c>
      <c r="D135" s="190"/>
      <c r="E135" s="190"/>
      <c r="F135" s="190"/>
      <c r="G135" s="190"/>
      <c r="H135" s="190"/>
      <c r="I135" s="190"/>
      <c r="J135" s="190"/>
      <c r="K135" s="185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</row>
    <row r="136" spans="1:22" x14ac:dyDescent="0.2">
      <c r="A136" s="193">
        <v>121</v>
      </c>
      <c r="B136" s="197" t="s">
        <v>200</v>
      </c>
      <c r="C136" s="195" t="s">
        <v>47</v>
      </c>
      <c r="D136" s="190"/>
      <c r="E136" s="190"/>
      <c r="F136" s="190"/>
      <c r="G136" s="190"/>
      <c r="H136" s="190"/>
      <c r="I136" s="190"/>
      <c r="J136" s="190"/>
      <c r="K136" s="185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</row>
    <row r="137" spans="1:22" x14ac:dyDescent="0.2">
      <c r="A137" s="193">
        <v>122</v>
      </c>
      <c r="B137" s="197" t="s">
        <v>201</v>
      </c>
      <c r="C137" s="195" t="s">
        <v>202</v>
      </c>
      <c r="D137" s="190"/>
      <c r="E137" s="190"/>
      <c r="F137" s="190"/>
      <c r="G137" s="190"/>
      <c r="H137" s="190"/>
      <c r="I137" s="190"/>
      <c r="J137" s="190"/>
      <c r="K137" s="185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</row>
    <row r="138" spans="1:22" x14ac:dyDescent="0.2">
      <c r="A138" s="193">
        <v>123</v>
      </c>
      <c r="B138" s="197" t="s">
        <v>203</v>
      </c>
      <c r="C138" s="195" t="s">
        <v>41</v>
      </c>
      <c r="D138" s="190"/>
      <c r="E138" s="190"/>
      <c r="F138" s="190"/>
      <c r="G138" s="190"/>
      <c r="H138" s="190"/>
      <c r="I138" s="190"/>
      <c r="J138" s="190"/>
      <c r="K138" s="185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</row>
    <row r="139" spans="1:22" x14ac:dyDescent="0.2">
      <c r="A139" s="193">
        <v>124</v>
      </c>
      <c r="B139" s="194" t="s">
        <v>204</v>
      </c>
      <c r="C139" s="195" t="s">
        <v>230</v>
      </c>
      <c r="D139" s="190">
        <f t="shared" si="11"/>
        <v>58034476</v>
      </c>
      <c r="E139" s="190">
        <f t="shared" si="12"/>
        <v>58034476</v>
      </c>
      <c r="F139" s="190">
        <v>764535</v>
      </c>
      <c r="G139" s="190"/>
      <c r="H139" s="190">
        <f t="shared" si="14"/>
        <v>9764973</v>
      </c>
      <c r="I139" s="190">
        <v>9648673</v>
      </c>
      <c r="J139" s="190">
        <v>116300</v>
      </c>
      <c r="K139" s="185"/>
      <c r="L139" s="190">
        <f t="shared" si="15"/>
        <v>4256727</v>
      </c>
      <c r="M139" s="190">
        <v>3338742</v>
      </c>
      <c r="N139" s="190">
        <v>917985</v>
      </c>
      <c r="O139" s="190"/>
      <c r="P139" s="190">
        <f t="shared" si="16"/>
        <v>38985448</v>
      </c>
      <c r="Q139" s="190">
        <v>18450480</v>
      </c>
      <c r="R139" s="190">
        <v>20534968</v>
      </c>
      <c r="S139" s="190"/>
      <c r="T139" s="190">
        <f t="shared" si="17"/>
        <v>5027328</v>
      </c>
      <c r="U139" s="190">
        <v>5027328</v>
      </c>
      <c r="V139" s="190"/>
    </row>
    <row r="140" spans="1:22" x14ac:dyDescent="0.2">
      <c r="A140" s="193">
        <v>125</v>
      </c>
      <c r="B140" s="196" t="s">
        <v>205</v>
      </c>
      <c r="C140" s="195" t="s">
        <v>206</v>
      </c>
      <c r="D140" s="190">
        <f t="shared" si="11"/>
        <v>63851298</v>
      </c>
      <c r="E140" s="190">
        <f t="shared" si="12"/>
        <v>63851298</v>
      </c>
      <c r="F140" s="190">
        <v>2517085</v>
      </c>
      <c r="G140" s="190"/>
      <c r="H140" s="190">
        <f t="shared" si="14"/>
        <v>13507880</v>
      </c>
      <c r="I140" s="190">
        <v>11754518</v>
      </c>
      <c r="J140" s="190">
        <v>1753362</v>
      </c>
      <c r="K140" s="185"/>
      <c r="L140" s="190">
        <f t="shared" si="15"/>
        <v>6583495</v>
      </c>
      <c r="M140" s="190">
        <v>4196240</v>
      </c>
      <c r="N140" s="190">
        <v>2387255</v>
      </c>
      <c r="O140" s="190"/>
      <c r="P140" s="190">
        <f t="shared" si="16"/>
        <v>39957882</v>
      </c>
      <c r="Q140" s="190">
        <v>26427325</v>
      </c>
      <c r="R140" s="190">
        <v>13530557</v>
      </c>
      <c r="S140" s="190"/>
      <c r="T140" s="190">
        <f t="shared" si="17"/>
        <v>3802041</v>
      </c>
      <c r="U140" s="190">
        <v>3802041</v>
      </c>
      <c r="V140" s="190"/>
    </row>
    <row r="141" spans="1:22" x14ac:dyDescent="0.2">
      <c r="A141" s="193">
        <v>126</v>
      </c>
      <c r="B141" s="197" t="s">
        <v>207</v>
      </c>
      <c r="C141" s="195" t="s">
        <v>208</v>
      </c>
      <c r="D141" s="190"/>
      <c r="E141" s="190"/>
      <c r="F141" s="190"/>
      <c r="G141" s="190"/>
      <c r="H141" s="190"/>
      <c r="I141" s="190"/>
      <c r="J141" s="190"/>
      <c r="K141" s="185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</row>
    <row r="142" spans="1:22" x14ac:dyDescent="0.2">
      <c r="A142" s="193">
        <v>127</v>
      </c>
      <c r="B142" s="194" t="s">
        <v>209</v>
      </c>
      <c r="C142" s="195" t="s">
        <v>210</v>
      </c>
      <c r="D142" s="190"/>
      <c r="E142" s="190"/>
      <c r="F142" s="190"/>
      <c r="G142" s="190"/>
      <c r="H142" s="190"/>
      <c r="I142" s="190"/>
      <c r="J142" s="190"/>
      <c r="K142" s="185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</row>
    <row r="143" spans="1:22" x14ac:dyDescent="0.2">
      <c r="A143" s="193">
        <v>128</v>
      </c>
      <c r="B143" s="197" t="s">
        <v>211</v>
      </c>
      <c r="C143" s="195" t="s">
        <v>212</v>
      </c>
      <c r="D143" s="190"/>
      <c r="E143" s="190"/>
      <c r="F143" s="190"/>
      <c r="G143" s="190"/>
      <c r="H143" s="190"/>
      <c r="I143" s="190"/>
      <c r="J143" s="190"/>
      <c r="K143" s="185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</row>
    <row r="144" spans="1:22" x14ac:dyDescent="0.2">
      <c r="A144" s="193">
        <v>129</v>
      </c>
      <c r="B144" s="206" t="s">
        <v>255</v>
      </c>
      <c r="C144" s="207" t="s">
        <v>256</v>
      </c>
      <c r="D144" s="190"/>
      <c r="E144" s="190"/>
      <c r="F144" s="190"/>
      <c r="G144" s="190"/>
      <c r="H144" s="190"/>
      <c r="I144" s="190"/>
      <c r="J144" s="190"/>
      <c r="K144" s="185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</row>
    <row r="145" spans="1:22" x14ac:dyDescent="0.2">
      <c r="A145" s="193">
        <v>130</v>
      </c>
      <c r="B145" s="208" t="s">
        <v>257</v>
      </c>
      <c r="C145" s="207" t="s">
        <v>258</v>
      </c>
      <c r="D145" s="190"/>
      <c r="E145" s="190"/>
      <c r="F145" s="190"/>
      <c r="G145" s="190"/>
      <c r="H145" s="190"/>
      <c r="I145" s="190"/>
      <c r="J145" s="190"/>
      <c r="K145" s="185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</row>
    <row r="146" spans="1:22" x14ac:dyDescent="0.2">
      <c r="A146" s="193">
        <v>131</v>
      </c>
      <c r="B146" s="209" t="s">
        <v>259</v>
      </c>
      <c r="C146" s="210" t="s">
        <v>449</v>
      </c>
      <c r="D146" s="190"/>
      <c r="E146" s="190"/>
      <c r="F146" s="190"/>
      <c r="G146" s="190"/>
      <c r="H146" s="190"/>
      <c r="I146" s="190"/>
      <c r="J146" s="190"/>
      <c r="K146" s="185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</row>
    <row r="147" spans="1:22" x14ac:dyDescent="0.2">
      <c r="A147" s="193">
        <v>132</v>
      </c>
      <c r="B147" s="193" t="s">
        <v>263</v>
      </c>
      <c r="C147" s="211" t="s">
        <v>264</v>
      </c>
      <c r="D147" s="190"/>
      <c r="E147" s="190"/>
      <c r="F147" s="190"/>
      <c r="G147" s="190"/>
      <c r="H147" s="190"/>
      <c r="I147" s="190"/>
      <c r="J147" s="190"/>
      <c r="K147" s="185"/>
      <c r="L147" s="190"/>
      <c r="M147" s="190"/>
      <c r="N147" s="190"/>
      <c r="O147" s="190"/>
      <c r="P147" s="190"/>
      <c r="Q147" s="190"/>
      <c r="R147" s="190"/>
      <c r="S147" s="190" t="s">
        <v>451</v>
      </c>
      <c r="T147" s="190"/>
      <c r="U147" s="190"/>
      <c r="V147" s="190"/>
    </row>
    <row r="148" spans="1:22" x14ac:dyDescent="0.2">
      <c r="A148" s="193">
        <v>133</v>
      </c>
      <c r="B148" s="212" t="s">
        <v>315</v>
      </c>
      <c r="C148" s="211" t="s">
        <v>314</v>
      </c>
      <c r="D148" s="190"/>
      <c r="E148" s="190"/>
      <c r="F148" s="190"/>
      <c r="G148" s="190"/>
      <c r="H148" s="190"/>
      <c r="I148" s="190"/>
      <c r="J148" s="190"/>
      <c r="K148" s="185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</row>
    <row r="149" spans="1:22" x14ac:dyDescent="0.2">
      <c r="A149" s="193">
        <v>134</v>
      </c>
      <c r="B149" s="212" t="s">
        <v>324</v>
      </c>
      <c r="C149" s="211" t="s">
        <v>321</v>
      </c>
      <c r="D149" s="190"/>
      <c r="E149" s="190"/>
      <c r="F149" s="190"/>
      <c r="G149" s="190"/>
      <c r="H149" s="190"/>
      <c r="I149" s="190"/>
      <c r="J149" s="190"/>
      <c r="K149" s="185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</row>
    <row r="150" spans="1:22" ht="25.5" x14ac:dyDescent="0.2">
      <c r="A150" s="193">
        <v>135</v>
      </c>
      <c r="B150" s="212" t="s">
        <v>439</v>
      </c>
      <c r="C150" s="199" t="s">
        <v>389</v>
      </c>
      <c r="D150" s="190"/>
      <c r="E150" s="190"/>
      <c r="F150" s="190"/>
      <c r="G150" s="190"/>
      <c r="H150" s="190"/>
      <c r="I150" s="190"/>
      <c r="J150" s="190"/>
      <c r="K150" s="185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</row>
    <row r="151" spans="1:22" ht="14.25" customHeight="1" x14ac:dyDescent="0.2">
      <c r="A151" s="193">
        <v>136</v>
      </c>
      <c r="B151" s="212" t="s">
        <v>434</v>
      </c>
      <c r="C151" s="199" t="s">
        <v>435</v>
      </c>
      <c r="D151" s="190"/>
      <c r="E151" s="190"/>
      <c r="F151" s="190"/>
      <c r="G151" s="190"/>
      <c r="H151" s="190"/>
      <c r="I151" s="190"/>
      <c r="J151" s="190"/>
      <c r="K151" s="185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</row>
    <row r="152" spans="1:22" ht="14.25" customHeight="1" x14ac:dyDescent="0.2">
      <c r="A152" s="193">
        <v>137</v>
      </c>
      <c r="B152" s="212" t="s">
        <v>454</v>
      </c>
      <c r="C152" s="199" t="s">
        <v>455</v>
      </c>
      <c r="D152" s="190"/>
      <c r="E152" s="190"/>
      <c r="F152" s="190"/>
      <c r="G152" s="190"/>
      <c r="H152" s="190"/>
      <c r="I152" s="190"/>
      <c r="J152" s="190"/>
      <c r="K152" s="190"/>
      <c r="L152" s="190"/>
      <c r="M152" s="190"/>
      <c r="N152" s="190"/>
      <c r="O152" s="185"/>
      <c r="P152" s="190"/>
      <c r="Q152" s="190"/>
      <c r="R152" s="190"/>
      <c r="S152" s="190"/>
      <c r="T152" s="190"/>
      <c r="U152" s="190"/>
      <c r="V152" s="190"/>
    </row>
  </sheetData>
  <mergeCells count="37">
    <mergeCell ref="M7:N7"/>
    <mergeCell ref="M6:O6"/>
    <mergeCell ref="L6:L8"/>
    <mergeCell ref="O7:O8"/>
    <mergeCell ref="U7:U8"/>
    <mergeCell ref="P6:P8"/>
    <mergeCell ref="S7:S8"/>
    <mergeCell ref="Q6:S6"/>
    <mergeCell ref="Q7:R7"/>
    <mergeCell ref="T6:T8"/>
    <mergeCell ref="A1:V1"/>
    <mergeCell ref="D3:V3"/>
    <mergeCell ref="A10:C10"/>
    <mergeCell ref="A12:C12"/>
    <mergeCell ref="E4:G4"/>
    <mergeCell ref="A9:C9"/>
    <mergeCell ref="A11:C11"/>
    <mergeCell ref="H4:V4"/>
    <mergeCell ref="H5:K5"/>
    <mergeCell ref="L5:O5"/>
    <mergeCell ref="P5:S5"/>
    <mergeCell ref="I7:J7"/>
    <mergeCell ref="F6:F8"/>
    <mergeCell ref="T5:V5"/>
    <mergeCell ref="U6:V6"/>
    <mergeCell ref="V7:V8"/>
    <mergeCell ref="I6:K6"/>
    <mergeCell ref="A93:A96"/>
    <mergeCell ref="B93:B96"/>
    <mergeCell ref="A3:A8"/>
    <mergeCell ref="B3:B8"/>
    <mergeCell ref="C3:C8"/>
    <mergeCell ref="G5:G8"/>
    <mergeCell ref="H6:H8"/>
    <mergeCell ref="K7:K8"/>
    <mergeCell ref="E5:E8"/>
    <mergeCell ref="D4:D8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G152"/>
  <sheetViews>
    <sheetView zoomScale="98" zoomScaleNormal="98" workbookViewId="0">
      <selection activeCell="H17" sqref="H17"/>
    </sheetView>
  </sheetViews>
  <sheetFormatPr defaultColWidth="9.140625" defaultRowHeight="12" x14ac:dyDescent="0.2"/>
  <cols>
    <col min="1" max="1" width="4.7109375" style="47" customWidth="1"/>
    <col min="2" max="2" width="9.28515625" style="47" customWidth="1"/>
    <col min="3" max="3" width="59.42578125" style="7" customWidth="1"/>
    <col min="4" max="4" width="15.5703125" style="46" customWidth="1"/>
    <col min="5" max="16384" width="9.140625" style="1"/>
  </cols>
  <sheetData>
    <row r="2" spans="1:4" ht="36" customHeight="1" x14ac:dyDescent="0.2">
      <c r="A2" s="303" t="s">
        <v>448</v>
      </c>
      <c r="B2" s="303"/>
      <c r="C2" s="303"/>
      <c r="D2" s="303"/>
    </row>
    <row r="3" spans="1:4" x14ac:dyDescent="0.2">
      <c r="C3" s="48"/>
      <c r="D3" s="46" t="s">
        <v>281</v>
      </c>
    </row>
    <row r="4" spans="1:4" s="3" customFormat="1" ht="15.75" customHeight="1" x14ac:dyDescent="0.2">
      <c r="A4" s="283" t="s">
        <v>44</v>
      </c>
      <c r="B4" s="283" t="s">
        <v>56</v>
      </c>
      <c r="C4" s="283" t="s">
        <v>45</v>
      </c>
      <c r="D4" s="386" t="s">
        <v>392</v>
      </c>
    </row>
    <row r="5" spans="1:4" ht="25.5" customHeight="1" x14ac:dyDescent="0.2">
      <c r="A5" s="283"/>
      <c r="B5" s="283"/>
      <c r="C5" s="283"/>
      <c r="D5" s="387"/>
    </row>
    <row r="6" spans="1:4" ht="14.25" customHeight="1" x14ac:dyDescent="0.2">
      <c r="A6" s="283"/>
      <c r="B6" s="283"/>
      <c r="C6" s="283"/>
      <c r="D6" s="387"/>
    </row>
    <row r="7" spans="1:4" ht="21.75" customHeight="1" x14ac:dyDescent="0.2">
      <c r="A7" s="283"/>
      <c r="B7" s="283"/>
      <c r="C7" s="283"/>
      <c r="D7" s="388"/>
    </row>
    <row r="8" spans="1:4" s="3" customFormat="1" x14ac:dyDescent="0.2">
      <c r="A8" s="277" t="s">
        <v>228</v>
      </c>
      <c r="B8" s="277"/>
      <c r="C8" s="277"/>
      <c r="D8" s="30">
        <f>D11+D10+D9</f>
        <v>319220605</v>
      </c>
    </row>
    <row r="9" spans="1:4" s="3" customFormat="1" ht="11.25" customHeight="1" x14ac:dyDescent="0.2">
      <c r="A9" s="93"/>
      <c r="B9" s="93"/>
      <c r="C9" s="11" t="s">
        <v>54</v>
      </c>
      <c r="D9" s="31"/>
    </row>
    <row r="10" spans="1:4" s="3" customFormat="1" ht="11.25" customHeight="1" x14ac:dyDescent="0.2">
      <c r="A10" s="93"/>
      <c r="B10" s="93"/>
      <c r="C10" s="37" t="s">
        <v>466</v>
      </c>
      <c r="D10" s="38">
        <v>0</v>
      </c>
    </row>
    <row r="11" spans="1:4" s="3" customFormat="1" x14ac:dyDescent="0.2">
      <c r="A11" s="277" t="s">
        <v>227</v>
      </c>
      <c r="B11" s="277"/>
      <c r="C11" s="277"/>
      <c r="D11" s="30">
        <f>SUM(D12:D149)-D92</f>
        <v>319220605</v>
      </c>
    </row>
    <row r="12" spans="1:4" ht="12" customHeight="1" x14ac:dyDescent="0.2">
      <c r="A12" s="20">
        <v>1</v>
      </c>
      <c r="B12" s="12" t="s">
        <v>57</v>
      </c>
      <c r="C12" s="10" t="s">
        <v>42</v>
      </c>
      <c r="D12" s="29">
        <v>0</v>
      </c>
    </row>
    <row r="13" spans="1:4" x14ac:dyDescent="0.2">
      <c r="A13" s="20">
        <v>2</v>
      </c>
      <c r="B13" s="13" t="s">
        <v>58</v>
      </c>
      <c r="C13" s="10" t="s">
        <v>213</v>
      </c>
      <c r="D13" s="29">
        <v>0</v>
      </c>
    </row>
    <row r="14" spans="1:4" x14ac:dyDescent="0.2">
      <c r="A14" s="20">
        <v>3</v>
      </c>
      <c r="B14" s="21" t="s">
        <v>59</v>
      </c>
      <c r="C14" s="10" t="s">
        <v>5</v>
      </c>
      <c r="D14" s="29">
        <v>11910871</v>
      </c>
    </row>
    <row r="15" spans="1:4" ht="14.25" customHeight="1" x14ac:dyDescent="0.2">
      <c r="A15" s="20">
        <v>4</v>
      </c>
      <c r="B15" s="12" t="s">
        <v>60</v>
      </c>
      <c r="C15" s="10" t="s">
        <v>214</v>
      </c>
      <c r="D15" s="29">
        <v>0</v>
      </c>
    </row>
    <row r="16" spans="1:4" x14ac:dyDescent="0.2">
      <c r="A16" s="20">
        <v>5</v>
      </c>
      <c r="B16" s="12" t="s">
        <v>61</v>
      </c>
      <c r="C16" s="10" t="s">
        <v>8</v>
      </c>
      <c r="D16" s="29">
        <v>0</v>
      </c>
    </row>
    <row r="17" spans="1:4" x14ac:dyDescent="0.2">
      <c r="A17" s="20">
        <v>6</v>
      </c>
      <c r="B17" s="21" t="s">
        <v>62</v>
      </c>
      <c r="C17" s="10" t="s">
        <v>63</v>
      </c>
      <c r="D17" s="29">
        <v>21261984</v>
      </c>
    </row>
    <row r="18" spans="1:4" x14ac:dyDescent="0.2">
      <c r="A18" s="20">
        <v>7</v>
      </c>
      <c r="B18" s="12" t="s">
        <v>64</v>
      </c>
      <c r="C18" s="10" t="s">
        <v>215</v>
      </c>
      <c r="D18" s="29">
        <v>10915669</v>
      </c>
    </row>
    <row r="19" spans="1:4" x14ac:dyDescent="0.2">
      <c r="A19" s="20">
        <v>8</v>
      </c>
      <c r="B19" s="21" t="s">
        <v>65</v>
      </c>
      <c r="C19" s="10" t="s">
        <v>17</v>
      </c>
      <c r="D19" s="29">
        <v>0</v>
      </c>
    </row>
    <row r="20" spans="1:4" x14ac:dyDescent="0.2">
      <c r="A20" s="20">
        <v>9</v>
      </c>
      <c r="B20" s="21" t="s">
        <v>66</v>
      </c>
      <c r="C20" s="10" t="s">
        <v>6</v>
      </c>
      <c r="D20" s="29">
        <v>0</v>
      </c>
    </row>
    <row r="21" spans="1:4" x14ac:dyDescent="0.2">
      <c r="A21" s="20">
        <v>10</v>
      </c>
      <c r="B21" s="21" t="s">
        <v>67</v>
      </c>
      <c r="C21" s="10" t="s">
        <v>18</v>
      </c>
      <c r="D21" s="29">
        <v>0</v>
      </c>
    </row>
    <row r="22" spans="1:4" x14ac:dyDescent="0.2">
      <c r="A22" s="20">
        <v>11</v>
      </c>
      <c r="B22" s="21" t="s">
        <v>68</v>
      </c>
      <c r="C22" s="10" t="s">
        <v>7</v>
      </c>
      <c r="D22" s="29">
        <v>0</v>
      </c>
    </row>
    <row r="23" spans="1:4" x14ac:dyDescent="0.2">
      <c r="A23" s="20">
        <v>12</v>
      </c>
      <c r="B23" s="21" t="s">
        <v>69</v>
      </c>
      <c r="C23" s="10" t="s">
        <v>19</v>
      </c>
      <c r="D23" s="29">
        <v>0</v>
      </c>
    </row>
    <row r="24" spans="1:4" x14ac:dyDescent="0.2">
      <c r="A24" s="20">
        <v>13</v>
      </c>
      <c r="B24" s="21" t="s">
        <v>234</v>
      </c>
      <c r="C24" s="10" t="s">
        <v>235</v>
      </c>
      <c r="D24" s="29">
        <v>0</v>
      </c>
    </row>
    <row r="25" spans="1:4" x14ac:dyDescent="0.2">
      <c r="A25" s="20">
        <v>14</v>
      </c>
      <c r="B25" s="21" t="s">
        <v>70</v>
      </c>
      <c r="C25" s="10" t="s">
        <v>22</v>
      </c>
      <c r="D25" s="29">
        <v>0</v>
      </c>
    </row>
    <row r="26" spans="1:4" x14ac:dyDescent="0.2">
      <c r="A26" s="20">
        <v>15</v>
      </c>
      <c r="B26" s="21" t="s">
        <v>71</v>
      </c>
      <c r="C26" s="10" t="s">
        <v>10</v>
      </c>
      <c r="D26" s="29">
        <v>0</v>
      </c>
    </row>
    <row r="27" spans="1:4" x14ac:dyDescent="0.2">
      <c r="A27" s="20">
        <v>16</v>
      </c>
      <c r="B27" s="21" t="s">
        <v>72</v>
      </c>
      <c r="C27" s="10" t="s">
        <v>348</v>
      </c>
      <c r="D27" s="29">
        <v>0</v>
      </c>
    </row>
    <row r="28" spans="1:4" x14ac:dyDescent="0.2">
      <c r="A28" s="20">
        <v>17</v>
      </c>
      <c r="B28" s="21" t="s">
        <v>73</v>
      </c>
      <c r="C28" s="10" t="s">
        <v>9</v>
      </c>
      <c r="D28" s="29">
        <v>18004525</v>
      </c>
    </row>
    <row r="29" spans="1:4" x14ac:dyDescent="0.2">
      <c r="A29" s="20">
        <v>18</v>
      </c>
      <c r="B29" s="12" t="s">
        <v>74</v>
      </c>
      <c r="C29" s="10" t="s">
        <v>11</v>
      </c>
      <c r="D29" s="29">
        <v>0</v>
      </c>
    </row>
    <row r="30" spans="1:4" x14ac:dyDescent="0.2">
      <c r="A30" s="20">
        <v>19</v>
      </c>
      <c r="B30" s="12" t="s">
        <v>75</v>
      </c>
      <c r="C30" s="10" t="s">
        <v>216</v>
      </c>
      <c r="D30" s="29">
        <v>0</v>
      </c>
    </row>
    <row r="31" spans="1:4" x14ac:dyDescent="0.2">
      <c r="A31" s="20">
        <v>20</v>
      </c>
      <c r="B31" s="12" t="s">
        <v>76</v>
      </c>
      <c r="C31" s="10" t="s">
        <v>349</v>
      </c>
      <c r="D31" s="29">
        <v>0</v>
      </c>
    </row>
    <row r="32" spans="1:4" x14ac:dyDescent="0.2">
      <c r="A32" s="20">
        <v>21</v>
      </c>
      <c r="B32" s="12" t="s">
        <v>77</v>
      </c>
      <c r="C32" s="10" t="s">
        <v>38</v>
      </c>
      <c r="D32" s="29">
        <v>11544488</v>
      </c>
    </row>
    <row r="33" spans="1:4" x14ac:dyDescent="0.2">
      <c r="A33" s="20">
        <v>22</v>
      </c>
      <c r="B33" s="21" t="s">
        <v>78</v>
      </c>
      <c r="C33" s="10" t="s">
        <v>79</v>
      </c>
      <c r="D33" s="29">
        <v>0</v>
      </c>
    </row>
    <row r="34" spans="1:4" ht="12" customHeight="1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x14ac:dyDescent="0.2">
      <c r="A36" s="20">
        <v>25</v>
      </c>
      <c r="B36" s="12" t="s">
        <v>84</v>
      </c>
      <c r="C36" s="10" t="s">
        <v>85</v>
      </c>
      <c r="D36" s="29">
        <v>31534510</v>
      </c>
    </row>
    <row r="37" spans="1:4" ht="15.75" customHeight="1" x14ac:dyDescent="0.2">
      <c r="A37" s="20">
        <v>26</v>
      </c>
      <c r="B37" s="21" t="s">
        <v>86</v>
      </c>
      <c r="C37" s="10" t="s">
        <v>87</v>
      </c>
      <c r="D37" s="29">
        <v>0</v>
      </c>
    </row>
    <row r="38" spans="1:4" x14ac:dyDescent="0.2">
      <c r="A38" s="20">
        <v>27</v>
      </c>
      <c r="B38" s="13" t="s">
        <v>88</v>
      </c>
      <c r="C38" s="10" t="s">
        <v>89</v>
      </c>
      <c r="D38" s="29">
        <v>0</v>
      </c>
    </row>
    <row r="39" spans="1:4" x14ac:dyDescent="0.2">
      <c r="A39" s="20">
        <v>28</v>
      </c>
      <c r="B39" s="13" t="s">
        <v>90</v>
      </c>
      <c r="C39" s="10" t="s">
        <v>39</v>
      </c>
      <c r="D39" s="29">
        <v>10483750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19032959</v>
      </c>
    </row>
    <row r="41" spans="1:4" x14ac:dyDescent="0.2">
      <c r="A41" s="20">
        <v>30</v>
      </c>
      <c r="B41" s="13" t="s">
        <v>92</v>
      </c>
      <c r="C41" s="10" t="s">
        <v>16</v>
      </c>
      <c r="D41" s="29">
        <v>0</v>
      </c>
    </row>
    <row r="42" spans="1:4" x14ac:dyDescent="0.2">
      <c r="A42" s="20">
        <v>31</v>
      </c>
      <c r="B42" s="21" t="s">
        <v>93</v>
      </c>
      <c r="C42" s="10" t="s">
        <v>21</v>
      </c>
      <c r="D42" s="29">
        <v>10604826</v>
      </c>
    </row>
    <row r="43" spans="1:4" x14ac:dyDescent="0.2">
      <c r="A43" s="20">
        <v>32</v>
      </c>
      <c r="B43" s="13" t="s">
        <v>94</v>
      </c>
      <c r="C43" s="10" t="s">
        <v>24</v>
      </c>
      <c r="D43" s="29">
        <v>0</v>
      </c>
    </row>
    <row r="44" spans="1:4" x14ac:dyDescent="0.2">
      <c r="A44" s="20">
        <v>33</v>
      </c>
      <c r="B44" s="12" t="s">
        <v>95</v>
      </c>
      <c r="C44" s="10" t="s">
        <v>217</v>
      </c>
      <c r="D44" s="29">
        <v>0</v>
      </c>
    </row>
    <row r="45" spans="1:4" x14ac:dyDescent="0.2">
      <c r="A45" s="20">
        <v>34</v>
      </c>
      <c r="B45" s="14" t="s">
        <v>96</v>
      </c>
      <c r="C45" s="15" t="s">
        <v>218</v>
      </c>
      <c r="D45" s="29">
        <v>0</v>
      </c>
    </row>
    <row r="46" spans="1:4" x14ac:dyDescent="0.2">
      <c r="A46" s="20">
        <v>35</v>
      </c>
      <c r="B46" s="12" t="s">
        <v>97</v>
      </c>
      <c r="C46" s="10" t="s">
        <v>219</v>
      </c>
      <c r="D46" s="29">
        <v>0</v>
      </c>
    </row>
    <row r="47" spans="1:4" x14ac:dyDescent="0.2">
      <c r="A47" s="20">
        <v>36</v>
      </c>
      <c r="B47" s="12" t="s">
        <v>98</v>
      </c>
      <c r="C47" s="10" t="s">
        <v>23</v>
      </c>
      <c r="D47" s="29">
        <v>0</v>
      </c>
    </row>
    <row r="48" spans="1:4" x14ac:dyDescent="0.2">
      <c r="A48" s="20">
        <v>37</v>
      </c>
      <c r="B48" s="21" t="s">
        <v>99</v>
      </c>
      <c r="C48" s="10" t="s">
        <v>20</v>
      </c>
      <c r="D48" s="29">
        <v>0</v>
      </c>
    </row>
    <row r="49" spans="1:4" x14ac:dyDescent="0.2">
      <c r="A49" s="20">
        <v>38</v>
      </c>
      <c r="B49" s="13" t="s">
        <v>100</v>
      </c>
      <c r="C49" s="10" t="s">
        <v>101</v>
      </c>
      <c r="D49" s="29">
        <v>0</v>
      </c>
    </row>
    <row r="50" spans="1:4" x14ac:dyDescent="0.2">
      <c r="A50" s="20">
        <v>39</v>
      </c>
      <c r="B50" s="21" t="s">
        <v>102</v>
      </c>
      <c r="C50" s="10" t="s">
        <v>103</v>
      </c>
      <c r="D50" s="29">
        <v>33289326</v>
      </c>
    </row>
    <row r="51" spans="1:4" x14ac:dyDescent="0.2">
      <c r="A51" s="20">
        <v>40</v>
      </c>
      <c r="B51" s="12" t="s">
        <v>104</v>
      </c>
      <c r="C51" s="10" t="s">
        <v>224</v>
      </c>
      <c r="D51" s="29">
        <v>0</v>
      </c>
    </row>
    <row r="52" spans="1:4" ht="10.5" customHeight="1" x14ac:dyDescent="0.2">
      <c r="A52" s="20">
        <v>41</v>
      </c>
      <c r="B52" s="12" t="s">
        <v>105</v>
      </c>
      <c r="C52" s="10" t="s">
        <v>2</v>
      </c>
      <c r="D52" s="29">
        <v>0</v>
      </c>
    </row>
    <row r="53" spans="1:4" x14ac:dyDescent="0.2">
      <c r="A53" s="20">
        <v>42</v>
      </c>
      <c r="B53" s="21" t="s">
        <v>106</v>
      </c>
      <c r="C53" s="10" t="s">
        <v>3</v>
      </c>
      <c r="D53" s="29">
        <v>0</v>
      </c>
    </row>
    <row r="54" spans="1:4" x14ac:dyDescent="0.2">
      <c r="A54" s="20">
        <v>43</v>
      </c>
      <c r="B54" s="13" t="s">
        <v>152</v>
      </c>
      <c r="C54" s="10" t="s">
        <v>32</v>
      </c>
      <c r="D54" s="29">
        <v>0</v>
      </c>
    </row>
    <row r="55" spans="1:4" x14ac:dyDescent="0.2">
      <c r="A55" s="20">
        <v>44</v>
      </c>
      <c r="B55" s="21" t="s">
        <v>107</v>
      </c>
      <c r="C55" s="10" t="s">
        <v>220</v>
      </c>
      <c r="D55" s="29">
        <v>0</v>
      </c>
    </row>
    <row r="56" spans="1:4" ht="10.5" customHeight="1" x14ac:dyDescent="0.2">
      <c r="A56" s="20">
        <v>45</v>
      </c>
      <c r="B56" s="13" t="s">
        <v>108</v>
      </c>
      <c r="C56" s="10" t="s">
        <v>0</v>
      </c>
      <c r="D56" s="29">
        <v>0</v>
      </c>
    </row>
    <row r="57" spans="1:4" x14ac:dyDescent="0.2">
      <c r="A57" s="20">
        <v>46</v>
      </c>
      <c r="B57" s="21" t="s">
        <v>109</v>
      </c>
      <c r="C57" s="10" t="s">
        <v>4</v>
      </c>
      <c r="D57" s="29">
        <v>0</v>
      </c>
    </row>
    <row r="58" spans="1:4" x14ac:dyDescent="0.2">
      <c r="A58" s="20">
        <v>47</v>
      </c>
      <c r="B58" s="13" t="s">
        <v>110</v>
      </c>
      <c r="C58" s="10" t="s">
        <v>1</v>
      </c>
      <c r="D58" s="29">
        <v>0</v>
      </c>
    </row>
    <row r="59" spans="1:4" x14ac:dyDescent="0.2">
      <c r="A59" s="20">
        <v>48</v>
      </c>
      <c r="B59" s="21" t="s">
        <v>111</v>
      </c>
      <c r="C59" s="10" t="s">
        <v>221</v>
      </c>
      <c r="D59" s="29">
        <v>0</v>
      </c>
    </row>
    <row r="60" spans="1:4" x14ac:dyDescent="0.2">
      <c r="A60" s="20">
        <v>49</v>
      </c>
      <c r="B60" s="21" t="s">
        <v>112</v>
      </c>
      <c r="C60" s="10" t="s">
        <v>25</v>
      </c>
      <c r="D60" s="29">
        <v>0</v>
      </c>
    </row>
    <row r="61" spans="1:4" x14ac:dyDescent="0.2">
      <c r="A61" s="20">
        <v>50</v>
      </c>
      <c r="B61" s="21" t="s">
        <v>160</v>
      </c>
      <c r="C61" s="10" t="s">
        <v>53</v>
      </c>
      <c r="D61" s="29">
        <v>0</v>
      </c>
    </row>
    <row r="62" spans="1:4" x14ac:dyDescent="0.2">
      <c r="A62" s="20">
        <v>51</v>
      </c>
      <c r="B62" s="21" t="s">
        <v>113</v>
      </c>
      <c r="C62" s="10" t="s">
        <v>222</v>
      </c>
      <c r="D62" s="29">
        <v>0</v>
      </c>
    </row>
    <row r="63" spans="1:4" x14ac:dyDescent="0.2">
      <c r="A63" s="20">
        <v>52</v>
      </c>
      <c r="B63" s="13" t="s">
        <v>162</v>
      </c>
      <c r="C63" s="10" t="s">
        <v>223</v>
      </c>
      <c r="D63" s="29">
        <v>0</v>
      </c>
    </row>
    <row r="64" spans="1:4" x14ac:dyDescent="0.2">
      <c r="A64" s="20">
        <v>53</v>
      </c>
      <c r="B64" s="21" t="s">
        <v>226</v>
      </c>
      <c r="C64" s="10" t="s">
        <v>225</v>
      </c>
      <c r="D64" s="29">
        <v>0</v>
      </c>
    </row>
    <row r="65" spans="1:4" ht="14.25" customHeight="1" x14ac:dyDescent="0.2">
      <c r="A65" s="20">
        <v>54</v>
      </c>
      <c r="B65" s="21" t="s">
        <v>236</v>
      </c>
      <c r="C65" s="10" t="s">
        <v>237</v>
      </c>
      <c r="D65" s="29">
        <v>0</v>
      </c>
    </row>
    <row r="66" spans="1:4" ht="14.25" customHeight="1" x14ac:dyDescent="0.2">
      <c r="A66" s="20">
        <v>55</v>
      </c>
      <c r="B66" s="21" t="s">
        <v>114</v>
      </c>
      <c r="C66" s="10" t="s">
        <v>52</v>
      </c>
      <c r="D66" s="29">
        <v>0</v>
      </c>
    </row>
    <row r="67" spans="1:4" ht="14.25" customHeight="1" x14ac:dyDescent="0.2">
      <c r="A67" s="20">
        <v>56</v>
      </c>
      <c r="B67" s="13" t="s">
        <v>115</v>
      </c>
      <c r="C67" s="10" t="s">
        <v>238</v>
      </c>
      <c r="D67" s="29">
        <v>0</v>
      </c>
    </row>
    <row r="68" spans="1:4" ht="25.5" customHeight="1" x14ac:dyDescent="0.2">
      <c r="A68" s="20">
        <v>57</v>
      </c>
      <c r="B68" s="12" t="s">
        <v>116</v>
      </c>
      <c r="C68" s="10" t="s">
        <v>117</v>
      </c>
      <c r="D68" s="29">
        <v>0</v>
      </c>
    </row>
    <row r="69" spans="1:4" ht="25.5" customHeight="1" x14ac:dyDescent="0.2">
      <c r="A69" s="20">
        <v>58</v>
      </c>
      <c r="B69" s="13" t="s">
        <v>118</v>
      </c>
      <c r="C69" s="10" t="s">
        <v>239</v>
      </c>
      <c r="D69" s="29">
        <v>0</v>
      </c>
    </row>
    <row r="70" spans="1:4" x14ac:dyDescent="0.2">
      <c r="A70" s="20">
        <v>59</v>
      </c>
      <c r="B70" s="21" t="s">
        <v>119</v>
      </c>
      <c r="C70" s="10" t="s">
        <v>331</v>
      </c>
      <c r="D70" s="29">
        <v>0</v>
      </c>
    </row>
    <row r="71" spans="1:4" x14ac:dyDescent="0.2">
      <c r="A71" s="20">
        <v>60</v>
      </c>
      <c r="B71" s="12" t="s">
        <v>120</v>
      </c>
      <c r="C71" s="10" t="s">
        <v>240</v>
      </c>
      <c r="D71" s="29">
        <v>0</v>
      </c>
    </row>
    <row r="72" spans="1:4" x14ac:dyDescent="0.2">
      <c r="A72" s="20">
        <v>61</v>
      </c>
      <c r="B72" s="12" t="s">
        <v>121</v>
      </c>
      <c r="C72" s="10" t="s">
        <v>241</v>
      </c>
      <c r="D72" s="29">
        <v>0</v>
      </c>
    </row>
    <row r="73" spans="1:4" x14ac:dyDescent="0.2">
      <c r="A73" s="20">
        <v>62</v>
      </c>
      <c r="B73" s="13" t="s">
        <v>122</v>
      </c>
      <c r="C73" s="10" t="s">
        <v>242</v>
      </c>
      <c r="D73" s="29">
        <v>0</v>
      </c>
    </row>
    <row r="74" spans="1:4" x14ac:dyDescent="0.2">
      <c r="A74" s="20">
        <v>63</v>
      </c>
      <c r="B74" s="13" t="s">
        <v>123</v>
      </c>
      <c r="C74" s="10" t="s">
        <v>51</v>
      </c>
      <c r="D74" s="29">
        <v>21600720</v>
      </c>
    </row>
    <row r="75" spans="1:4" x14ac:dyDescent="0.2">
      <c r="A75" s="20">
        <v>64</v>
      </c>
      <c r="B75" s="13" t="s">
        <v>124</v>
      </c>
      <c r="C75" s="10" t="s">
        <v>243</v>
      </c>
      <c r="D75" s="29">
        <v>0</v>
      </c>
    </row>
    <row r="76" spans="1:4" x14ac:dyDescent="0.2">
      <c r="A76" s="20">
        <v>65</v>
      </c>
      <c r="B76" s="13" t="s">
        <v>125</v>
      </c>
      <c r="C76" s="10" t="s">
        <v>244</v>
      </c>
      <c r="D76" s="29">
        <v>0</v>
      </c>
    </row>
    <row r="77" spans="1:4" x14ac:dyDescent="0.2">
      <c r="A77" s="20">
        <v>66</v>
      </c>
      <c r="B77" s="12" t="s">
        <v>126</v>
      </c>
      <c r="C77" s="10" t="s">
        <v>245</v>
      </c>
      <c r="D77" s="29">
        <v>0</v>
      </c>
    </row>
    <row r="78" spans="1:4" x14ac:dyDescent="0.2">
      <c r="A78" s="20">
        <v>67</v>
      </c>
      <c r="B78" s="13" t="s">
        <v>127</v>
      </c>
      <c r="C78" s="10" t="s">
        <v>246</v>
      </c>
      <c r="D78" s="29">
        <v>0</v>
      </c>
    </row>
    <row r="79" spans="1:4" x14ac:dyDescent="0.2">
      <c r="A79" s="20">
        <v>68</v>
      </c>
      <c r="B79" s="13" t="s">
        <v>128</v>
      </c>
      <c r="C79" s="10" t="s">
        <v>247</v>
      </c>
      <c r="D79" s="29">
        <v>0</v>
      </c>
    </row>
    <row r="80" spans="1:4" x14ac:dyDescent="0.2">
      <c r="A80" s="20">
        <v>69</v>
      </c>
      <c r="B80" s="12" t="s">
        <v>129</v>
      </c>
      <c r="C80" s="10" t="s">
        <v>248</v>
      </c>
      <c r="D80" s="29">
        <v>0</v>
      </c>
    </row>
    <row r="81" spans="1:4" x14ac:dyDescent="0.2">
      <c r="A81" s="20">
        <v>70</v>
      </c>
      <c r="B81" s="12" t="s">
        <v>130</v>
      </c>
      <c r="C81" s="10" t="s">
        <v>249</v>
      </c>
      <c r="D81" s="29">
        <v>0</v>
      </c>
    </row>
    <row r="82" spans="1:4" x14ac:dyDescent="0.2">
      <c r="A82" s="20">
        <v>71</v>
      </c>
      <c r="B82" s="12" t="s">
        <v>131</v>
      </c>
      <c r="C82" s="10" t="s">
        <v>250</v>
      </c>
      <c r="D82" s="29">
        <v>0</v>
      </c>
    </row>
    <row r="83" spans="1:4" x14ac:dyDescent="0.2">
      <c r="A83" s="20">
        <v>72</v>
      </c>
      <c r="B83" s="21" t="s">
        <v>132</v>
      </c>
      <c r="C83" s="10" t="s">
        <v>133</v>
      </c>
      <c r="D83" s="29">
        <v>15347854</v>
      </c>
    </row>
    <row r="84" spans="1:4" ht="13.5" customHeight="1" x14ac:dyDescent="0.2">
      <c r="A84" s="20">
        <v>73</v>
      </c>
      <c r="B84" s="12" t="s">
        <v>134</v>
      </c>
      <c r="C84" s="10" t="s">
        <v>251</v>
      </c>
      <c r="D84" s="29">
        <v>0</v>
      </c>
    </row>
    <row r="85" spans="1:4" ht="14.25" customHeight="1" x14ac:dyDescent="0.2">
      <c r="A85" s="20">
        <v>74</v>
      </c>
      <c r="B85" s="21" t="s">
        <v>135</v>
      </c>
      <c r="C85" s="10" t="s">
        <v>35</v>
      </c>
      <c r="D85" s="29">
        <v>15502007</v>
      </c>
    </row>
    <row r="86" spans="1:4" x14ac:dyDescent="0.2">
      <c r="A86" s="20">
        <v>75</v>
      </c>
      <c r="B86" s="12" t="s">
        <v>136</v>
      </c>
      <c r="C86" s="10" t="s">
        <v>436</v>
      </c>
      <c r="D86" s="29">
        <v>0</v>
      </c>
    </row>
    <row r="87" spans="1:4" x14ac:dyDescent="0.2">
      <c r="A87" s="20">
        <v>76</v>
      </c>
      <c r="B87" s="12" t="s">
        <v>137</v>
      </c>
      <c r="C87" s="10" t="s">
        <v>36</v>
      </c>
      <c r="D87" s="29">
        <v>16501715</v>
      </c>
    </row>
    <row r="88" spans="1:4" x14ac:dyDescent="0.2">
      <c r="A88" s="20">
        <v>77</v>
      </c>
      <c r="B88" s="12" t="s">
        <v>138</v>
      </c>
      <c r="C88" s="10" t="s">
        <v>50</v>
      </c>
      <c r="D88" s="29">
        <v>0</v>
      </c>
    </row>
    <row r="89" spans="1:4" x14ac:dyDescent="0.2">
      <c r="A89" s="20">
        <v>78</v>
      </c>
      <c r="B89" s="12" t="s">
        <v>139</v>
      </c>
      <c r="C89" s="10" t="s">
        <v>232</v>
      </c>
      <c r="D89" s="29">
        <v>60871059</v>
      </c>
    </row>
    <row r="90" spans="1:4" x14ac:dyDescent="0.2">
      <c r="A90" s="20">
        <v>79</v>
      </c>
      <c r="B90" s="12" t="s">
        <v>140</v>
      </c>
      <c r="C90" s="10" t="s">
        <v>313</v>
      </c>
      <c r="D90" s="29">
        <v>0</v>
      </c>
    </row>
    <row r="91" spans="1:4" x14ac:dyDescent="0.2">
      <c r="A91" s="20">
        <v>80</v>
      </c>
      <c r="B91" s="13" t="s">
        <v>141</v>
      </c>
      <c r="C91" s="10" t="s">
        <v>262</v>
      </c>
      <c r="D91" s="29">
        <v>0</v>
      </c>
    </row>
    <row r="92" spans="1:4" x14ac:dyDescent="0.2">
      <c r="A92" s="265">
        <v>81</v>
      </c>
      <c r="B92" s="268" t="s">
        <v>142</v>
      </c>
      <c r="C92" s="16" t="s">
        <v>252</v>
      </c>
      <c r="D92" s="29">
        <v>0</v>
      </c>
    </row>
    <row r="93" spans="1:4" ht="24" x14ac:dyDescent="0.2">
      <c r="A93" s="266"/>
      <c r="B93" s="269"/>
      <c r="C93" s="10" t="s">
        <v>311</v>
      </c>
      <c r="D93" s="29">
        <v>0</v>
      </c>
    </row>
    <row r="94" spans="1:4" x14ac:dyDescent="0.2">
      <c r="A94" s="266"/>
      <c r="B94" s="269"/>
      <c r="C94" s="10" t="s">
        <v>253</v>
      </c>
      <c r="D94" s="29">
        <v>0</v>
      </c>
    </row>
    <row r="95" spans="1:4" ht="24" x14ac:dyDescent="0.2">
      <c r="A95" s="267"/>
      <c r="B95" s="270"/>
      <c r="C95" s="22" t="s">
        <v>312</v>
      </c>
      <c r="D95" s="29">
        <v>0</v>
      </c>
    </row>
    <row r="96" spans="1:4" x14ac:dyDescent="0.2">
      <c r="A96" s="20">
        <v>82</v>
      </c>
      <c r="B96" s="13" t="s">
        <v>143</v>
      </c>
      <c r="C96" s="10" t="s">
        <v>49</v>
      </c>
      <c r="D96" s="29">
        <v>0</v>
      </c>
    </row>
    <row r="97" spans="1:4" x14ac:dyDescent="0.2">
      <c r="A97" s="20">
        <v>83</v>
      </c>
      <c r="B97" s="13" t="s">
        <v>144</v>
      </c>
      <c r="C97" s="10" t="s">
        <v>145</v>
      </c>
      <c r="D97" s="29">
        <v>0</v>
      </c>
    </row>
    <row r="98" spans="1:4" x14ac:dyDescent="0.2">
      <c r="A98" s="20">
        <v>84</v>
      </c>
      <c r="B98" s="21" t="s">
        <v>146</v>
      </c>
      <c r="C98" s="10" t="s">
        <v>147</v>
      </c>
      <c r="D98" s="29">
        <v>0</v>
      </c>
    </row>
    <row r="99" spans="1:4" x14ac:dyDescent="0.2">
      <c r="A99" s="20">
        <v>85</v>
      </c>
      <c r="B99" s="13" t="s">
        <v>148</v>
      </c>
      <c r="C99" s="10" t="s">
        <v>27</v>
      </c>
      <c r="D99" s="29">
        <v>0</v>
      </c>
    </row>
    <row r="100" spans="1:4" x14ac:dyDescent="0.2">
      <c r="A100" s="20">
        <v>86</v>
      </c>
      <c r="B100" s="21" t="s">
        <v>149</v>
      </c>
      <c r="C100" s="10" t="s">
        <v>12</v>
      </c>
      <c r="D100" s="29">
        <v>0</v>
      </c>
    </row>
    <row r="101" spans="1:4" x14ac:dyDescent="0.2">
      <c r="A101" s="20">
        <v>87</v>
      </c>
      <c r="B101" s="21" t="s">
        <v>150</v>
      </c>
      <c r="C101" s="10" t="s">
        <v>26</v>
      </c>
      <c r="D101" s="29">
        <v>0</v>
      </c>
    </row>
    <row r="102" spans="1:4" x14ac:dyDescent="0.2">
      <c r="A102" s="20">
        <v>88</v>
      </c>
      <c r="B102" s="13" t="s">
        <v>151</v>
      </c>
      <c r="C102" s="10" t="s">
        <v>43</v>
      </c>
      <c r="D102" s="29">
        <v>0</v>
      </c>
    </row>
    <row r="103" spans="1:4" x14ac:dyDescent="0.2">
      <c r="A103" s="20">
        <v>89</v>
      </c>
      <c r="B103" s="12" t="s">
        <v>153</v>
      </c>
      <c r="C103" s="10" t="s">
        <v>28</v>
      </c>
      <c r="D103" s="29">
        <v>0</v>
      </c>
    </row>
    <row r="104" spans="1:4" x14ac:dyDescent="0.2">
      <c r="A104" s="20">
        <v>90</v>
      </c>
      <c r="B104" s="12" t="s">
        <v>154</v>
      </c>
      <c r="C104" s="10" t="s">
        <v>29</v>
      </c>
      <c r="D104" s="29">
        <v>0</v>
      </c>
    </row>
    <row r="105" spans="1:4" ht="12" customHeight="1" x14ac:dyDescent="0.2">
      <c r="A105" s="20">
        <v>91</v>
      </c>
      <c r="B105" s="21" t="s">
        <v>155</v>
      </c>
      <c r="C105" s="10" t="s">
        <v>14</v>
      </c>
      <c r="D105" s="29">
        <v>0</v>
      </c>
    </row>
    <row r="106" spans="1:4" x14ac:dyDescent="0.2">
      <c r="A106" s="20">
        <v>92</v>
      </c>
      <c r="B106" s="12" t="s">
        <v>156</v>
      </c>
      <c r="C106" s="10" t="s">
        <v>30</v>
      </c>
      <c r="D106" s="29">
        <v>0</v>
      </c>
    </row>
    <row r="107" spans="1:4" x14ac:dyDescent="0.2">
      <c r="A107" s="20">
        <v>93</v>
      </c>
      <c r="B107" s="12" t="s">
        <v>157</v>
      </c>
      <c r="C107" s="10" t="s">
        <v>15</v>
      </c>
      <c r="D107" s="29">
        <v>0</v>
      </c>
    </row>
    <row r="108" spans="1:4" x14ac:dyDescent="0.2">
      <c r="A108" s="20">
        <v>94</v>
      </c>
      <c r="B108" s="13" t="s">
        <v>158</v>
      </c>
      <c r="C108" s="10" t="s">
        <v>13</v>
      </c>
      <c r="D108" s="29">
        <v>7590086</v>
      </c>
    </row>
    <row r="109" spans="1:4" x14ac:dyDescent="0.2">
      <c r="A109" s="20">
        <v>95</v>
      </c>
      <c r="B109" s="21" t="s">
        <v>159</v>
      </c>
      <c r="C109" s="10" t="s">
        <v>31</v>
      </c>
      <c r="D109" s="29">
        <v>0</v>
      </c>
    </row>
    <row r="110" spans="1:4" x14ac:dyDescent="0.2">
      <c r="A110" s="20">
        <v>96</v>
      </c>
      <c r="B110" s="12" t="s">
        <v>161</v>
      </c>
      <c r="C110" s="10" t="s">
        <v>33</v>
      </c>
      <c r="D110" s="29">
        <v>0</v>
      </c>
    </row>
    <row r="111" spans="1:4" ht="13.5" customHeight="1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ht="12.75" customHeight="1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ht="11.25" customHeight="1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x14ac:dyDescent="0.2">
      <c r="A122" s="20">
        <v>108</v>
      </c>
      <c r="B122" s="21" t="s">
        <v>185</v>
      </c>
      <c r="C122" s="10" t="s">
        <v>265</v>
      </c>
      <c r="D122" s="29">
        <v>0</v>
      </c>
    </row>
    <row r="123" spans="1:4" ht="14.25" customHeight="1" x14ac:dyDescent="0.2">
      <c r="A123" s="20">
        <v>109</v>
      </c>
      <c r="B123" s="13" t="s">
        <v>186</v>
      </c>
      <c r="C123" s="10" t="s">
        <v>254</v>
      </c>
      <c r="D123" s="29">
        <v>0</v>
      </c>
    </row>
    <row r="124" spans="1:4" x14ac:dyDescent="0.2">
      <c r="A124" s="20">
        <v>110</v>
      </c>
      <c r="B124" s="12" t="s">
        <v>335</v>
      </c>
      <c r="C124" s="10" t="s">
        <v>322</v>
      </c>
      <c r="D124" s="29">
        <v>0</v>
      </c>
    </row>
    <row r="125" spans="1:4" x14ac:dyDescent="0.2">
      <c r="A125" s="20">
        <v>111</v>
      </c>
      <c r="B125" s="13" t="s">
        <v>187</v>
      </c>
      <c r="C125" s="10" t="s">
        <v>188</v>
      </c>
      <c r="D125" s="29">
        <v>0</v>
      </c>
    </row>
    <row r="126" spans="1:4" ht="13.5" customHeight="1" x14ac:dyDescent="0.2">
      <c r="A126" s="20">
        <v>112</v>
      </c>
      <c r="B126" s="13" t="s">
        <v>189</v>
      </c>
      <c r="C126" s="10" t="s">
        <v>326</v>
      </c>
      <c r="D126" s="29">
        <v>0</v>
      </c>
    </row>
    <row r="127" spans="1:4" x14ac:dyDescent="0.2">
      <c r="A127" s="20">
        <v>113</v>
      </c>
      <c r="B127" s="21" t="s">
        <v>190</v>
      </c>
      <c r="C127" s="10" t="s">
        <v>191</v>
      </c>
      <c r="D127" s="29">
        <v>0</v>
      </c>
    </row>
    <row r="128" spans="1:4" x14ac:dyDescent="0.2">
      <c r="A128" s="20">
        <v>114</v>
      </c>
      <c r="B128" s="21" t="s">
        <v>192</v>
      </c>
      <c r="C128" s="35" t="s">
        <v>310</v>
      </c>
      <c r="D128" s="29">
        <v>0</v>
      </c>
    </row>
    <row r="129" spans="1:4" x14ac:dyDescent="0.2">
      <c r="A129" s="20">
        <v>115</v>
      </c>
      <c r="B129" s="21" t="s">
        <v>193</v>
      </c>
      <c r="C129" s="10" t="s">
        <v>229</v>
      </c>
      <c r="D129" s="29">
        <v>0</v>
      </c>
    </row>
    <row r="130" spans="1:4" ht="10.5" customHeight="1" x14ac:dyDescent="0.2">
      <c r="A130" s="20">
        <v>116</v>
      </c>
      <c r="B130" s="21" t="s">
        <v>194</v>
      </c>
      <c r="C130" s="10" t="s">
        <v>195</v>
      </c>
      <c r="D130" s="29">
        <v>0</v>
      </c>
    </row>
    <row r="131" spans="1:4" x14ac:dyDescent="0.2">
      <c r="A131" s="20">
        <v>117</v>
      </c>
      <c r="B131" s="21" t="s">
        <v>196</v>
      </c>
      <c r="C131" s="10" t="s">
        <v>40</v>
      </c>
      <c r="D131" s="29">
        <v>0</v>
      </c>
    </row>
    <row r="132" spans="1:4" x14ac:dyDescent="0.2">
      <c r="A132" s="20">
        <v>118</v>
      </c>
      <c r="B132" s="12" t="s">
        <v>197</v>
      </c>
      <c r="C132" s="10" t="s">
        <v>46</v>
      </c>
      <c r="D132" s="29">
        <v>0</v>
      </c>
    </row>
    <row r="133" spans="1:4" x14ac:dyDescent="0.2">
      <c r="A133" s="20">
        <v>119</v>
      </c>
      <c r="B133" s="12" t="s">
        <v>198</v>
      </c>
      <c r="C133" s="10" t="s">
        <v>231</v>
      </c>
      <c r="D133" s="29">
        <v>0</v>
      </c>
    </row>
    <row r="134" spans="1:4" x14ac:dyDescent="0.2">
      <c r="A134" s="20">
        <v>120</v>
      </c>
      <c r="B134" s="12" t="s">
        <v>199</v>
      </c>
      <c r="C134" s="10" t="s">
        <v>48</v>
      </c>
      <c r="D134" s="29">
        <v>0</v>
      </c>
    </row>
    <row r="135" spans="1:4" x14ac:dyDescent="0.2">
      <c r="A135" s="20">
        <v>121</v>
      </c>
      <c r="B135" s="21" t="s">
        <v>200</v>
      </c>
      <c r="C135" s="10" t="s">
        <v>47</v>
      </c>
      <c r="D135" s="29">
        <v>0</v>
      </c>
    </row>
    <row r="136" spans="1:4" x14ac:dyDescent="0.2">
      <c r="A136" s="20">
        <v>122</v>
      </c>
      <c r="B136" s="21" t="s">
        <v>201</v>
      </c>
      <c r="C136" s="10" t="s">
        <v>202</v>
      </c>
      <c r="D136" s="29">
        <v>3224256</v>
      </c>
    </row>
    <row r="137" spans="1:4" x14ac:dyDescent="0.2">
      <c r="A137" s="20">
        <v>123</v>
      </c>
      <c r="B137" s="21" t="s">
        <v>203</v>
      </c>
      <c r="C137" s="10" t="s">
        <v>41</v>
      </c>
      <c r="D137" s="29">
        <v>0</v>
      </c>
    </row>
    <row r="138" spans="1:4" x14ac:dyDescent="0.2">
      <c r="A138" s="20">
        <v>124</v>
      </c>
      <c r="B138" s="12" t="s">
        <v>204</v>
      </c>
      <c r="C138" s="10" t="s">
        <v>230</v>
      </c>
      <c r="D138" s="29">
        <v>0</v>
      </c>
    </row>
    <row r="139" spans="1:4" x14ac:dyDescent="0.2">
      <c r="A139" s="20">
        <v>125</v>
      </c>
      <c r="B139" s="13" t="s">
        <v>205</v>
      </c>
      <c r="C139" s="10" t="s">
        <v>206</v>
      </c>
      <c r="D139" s="29">
        <v>0</v>
      </c>
    </row>
    <row r="140" spans="1:4" x14ac:dyDescent="0.2">
      <c r="A140" s="20">
        <v>126</v>
      </c>
      <c r="B140" s="21" t="s">
        <v>207</v>
      </c>
      <c r="C140" s="10" t="s">
        <v>208</v>
      </c>
      <c r="D140" s="29">
        <v>0</v>
      </c>
    </row>
    <row r="141" spans="1:4" x14ac:dyDescent="0.2">
      <c r="A141" s="20">
        <v>127</v>
      </c>
      <c r="B141" s="12" t="s">
        <v>209</v>
      </c>
      <c r="C141" s="10" t="s">
        <v>210</v>
      </c>
      <c r="D141" s="29">
        <v>0</v>
      </c>
    </row>
    <row r="142" spans="1:4" x14ac:dyDescent="0.2">
      <c r="A142" s="20">
        <v>128</v>
      </c>
      <c r="B142" s="21" t="s">
        <v>211</v>
      </c>
      <c r="C142" s="10" t="s">
        <v>212</v>
      </c>
      <c r="D142" s="29">
        <v>0</v>
      </c>
    </row>
    <row r="143" spans="1:4" x14ac:dyDescent="0.2">
      <c r="A143" s="20">
        <v>129</v>
      </c>
      <c r="B143" s="91" t="s">
        <v>255</v>
      </c>
      <c r="C143" s="94" t="s">
        <v>256</v>
      </c>
      <c r="D143" s="29">
        <v>0</v>
      </c>
    </row>
    <row r="144" spans="1:4" x14ac:dyDescent="0.2">
      <c r="A144" s="20">
        <v>130</v>
      </c>
      <c r="B144" s="95" t="s">
        <v>257</v>
      </c>
      <c r="C144" s="42" t="s">
        <v>258</v>
      </c>
      <c r="D144" s="29">
        <v>0</v>
      </c>
    </row>
    <row r="145" spans="1:33" x14ac:dyDescent="0.2">
      <c r="A145" s="20">
        <v>131</v>
      </c>
      <c r="B145" s="96" t="s">
        <v>259</v>
      </c>
      <c r="C145" s="156" t="s">
        <v>449</v>
      </c>
      <c r="D145" s="29">
        <v>0</v>
      </c>
    </row>
    <row r="146" spans="1:33" x14ac:dyDescent="0.2">
      <c r="A146" s="20">
        <v>132</v>
      </c>
      <c r="B146" s="20" t="s">
        <v>263</v>
      </c>
      <c r="C146" s="28" t="s">
        <v>264</v>
      </c>
      <c r="D146" s="29">
        <v>0</v>
      </c>
    </row>
    <row r="147" spans="1:33" x14ac:dyDescent="0.2">
      <c r="A147" s="20">
        <v>133</v>
      </c>
      <c r="B147" s="56" t="s">
        <v>315</v>
      </c>
      <c r="C147" s="28" t="s">
        <v>314</v>
      </c>
      <c r="D147" s="29">
        <v>0</v>
      </c>
    </row>
    <row r="148" spans="1:33" s="46" customFormat="1" x14ac:dyDescent="0.2">
      <c r="A148" s="20">
        <v>134</v>
      </c>
      <c r="B148" s="56" t="s">
        <v>324</v>
      </c>
      <c r="C148" s="28" t="s">
        <v>321</v>
      </c>
      <c r="D148" s="29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s="46" customFormat="1" x14ac:dyDescent="0.2">
      <c r="A149" s="20">
        <v>135</v>
      </c>
      <c r="B149" s="56" t="s">
        <v>439</v>
      </c>
      <c r="C149" s="15" t="s">
        <v>389</v>
      </c>
      <c r="D149" s="29">
        <v>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x14ac:dyDescent="0.2">
      <c r="A150" s="20">
        <v>136</v>
      </c>
      <c r="B150" s="56" t="s">
        <v>434</v>
      </c>
      <c r="C150" s="15" t="s">
        <v>435</v>
      </c>
      <c r="D150" s="39">
        <v>0</v>
      </c>
    </row>
    <row r="151" spans="1:33" s="46" customFormat="1" x14ac:dyDescent="0.2">
      <c r="A151" s="20">
        <v>137</v>
      </c>
      <c r="B151" s="56" t="s">
        <v>454</v>
      </c>
      <c r="C151" s="15" t="s">
        <v>455</v>
      </c>
      <c r="D151" s="3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s="46" customFormat="1" x14ac:dyDescent="0.2">
      <c r="A152" s="47"/>
      <c r="B152" s="47"/>
      <c r="C152" s="7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E151"/>
  <sheetViews>
    <sheetView topLeftCell="A2" zoomScale="98" zoomScaleNormal="98" workbookViewId="0">
      <pane xSplit="3" ySplit="10" topLeftCell="D12" activePane="bottomRight" state="frozen"/>
      <selection activeCell="A2" sqref="A2"/>
      <selection pane="topRight" activeCell="D2" sqref="D2"/>
      <selection pane="bottomLeft" activeCell="A14" sqref="A14"/>
      <selection pane="bottomRight" activeCell="D9" sqref="D9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5" width="10.140625" style="8" bestFit="1" customWidth="1"/>
    <col min="6" max="6" width="11.140625" style="8" bestFit="1" customWidth="1"/>
    <col min="7" max="16384" width="9.140625" style="8"/>
  </cols>
  <sheetData>
    <row r="2" spans="1:4" ht="48" customHeight="1" x14ac:dyDescent="0.2">
      <c r="B2" s="303" t="s">
        <v>382</v>
      </c>
      <c r="C2" s="303"/>
      <c r="D2" s="303"/>
    </row>
    <row r="3" spans="1:4" x14ac:dyDescent="0.2">
      <c r="C3" s="9"/>
      <c r="D3" s="8" t="s">
        <v>281</v>
      </c>
    </row>
    <row r="4" spans="1:4" s="2" customFormat="1" x14ac:dyDescent="0.2">
      <c r="A4" s="282" t="s">
        <v>44</v>
      </c>
      <c r="B4" s="282" t="s">
        <v>56</v>
      </c>
      <c r="C4" s="283" t="s">
        <v>45</v>
      </c>
      <c r="D4" s="386" t="s">
        <v>290</v>
      </c>
    </row>
    <row r="5" spans="1:4" x14ac:dyDescent="0.2">
      <c r="A5" s="282"/>
      <c r="B5" s="282"/>
      <c r="C5" s="283"/>
      <c r="D5" s="387"/>
    </row>
    <row r="6" spans="1:4" x14ac:dyDescent="0.2">
      <c r="A6" s="282"/>
      <c r="B6" s="282"/>
      <c r="C6" s="283"/>
      <c r="D6" s="387"/>
    </row>
    <row r="7" spans="1:4" x14ac:dyDescent="0.2">
      <c r="A7" s="282"/>
      <c r="B7" s="282"/>
      <c r="C7" s="283"/>
      <c r="D7" s="388"/>
    </row>
    <row r="8" spans="1:4" s="2" customFormat="1" x14ac:dyDescent="0.2">
      <c r="A8" s="277" t="s">
        <v>228</v>
      </c>
      <c r="B8" s="277"/>
      <c r="C8" s="277"/>
      <c r="D8" s="30">
        <f>D11+D10+D9</f>
        <v>2002732288.1300001</v>
      </c>
    </row>
    <row r="9" spans="1:4" s="3" customFormat="1" x14ac:dyDescent="0.2">
      <c r="A9" s="5"/>
      <c r="B9" s="5"/>
      <c r="C9" s="11" t="s">
        <v>54</v>
      </c>
      <c r="D9" s="29">
        <f>49797959-3968</f>
        <v>49793991</v>
      </c>
    </row>
    <row r="10" spans="1:4" s="3" customFormat="1" x14ac:dyDescent="0.2">
      <c r="A10" s="5"/>
      <c r="B10" s="5"/>
      <c r="C10" s="37" t="s">
        <v>466</v>
      </c>
      <c r="D10" s="29"/>
    </row>
    <row r="11" spans="1:4" s="2" customFormat="1" x14ac:dyDescent="0.2">
      <c r="A11" s="277" t="s">
        <v>227</v>
      </c>
      <c r="B11" s="277"/>
      <c r="C11" s="277"/>
      <c r="D11" s="30">
        <f>SUM(D12:D147)-D92</f>
        <v>1952938297.1300001</v>
      </c>
    </row>
    <row r="12" spans="1:4" s="1" customFormat="1" x14ac:dyDescent="0.2">
      <c r="A12" s="20">
        <v>1</v>
      </c>
      <c r="B12" s="12" t="s">
        <v>57</v>
      </c>
      <c r="C12" s="10" t="s">
        <v>42</v>
      </c>
      <c r="D12" s="29">
        <v>9289198</v>
      </c>
    </row>
    <row r="13" spans="1:4" s="1" customFormat="1" x14ac:dyDescent="0.2">
      <c r="A13" s="20">
        <v>2</v>
      </c>
      <c r="B13" s="13" t="s">
        <v>58</v>
      </c>
      <c r="C13" s="10" t="s">
        <v>213</v>
      </c>
      <c r="D13" s="29">
        <v>9492878</v>
      </c>
    </row>
    <row r="14" spans="1:4" s="19" customFormat="1" x14ac:dyDescent="0.2">
      <c r="A14" s="20">
        <v>3</v>
      </c>
      <c r="B14" s="21" t="s">
        <v>59</v>
      </c>
      <c r="C14" s="10" t="s">
        <v>5</v>
      </c>
      <c r="D14" s="29">
        <v>24688581</v>
      </c>
    </row>
    <row r="15" spans="1:4" s="1" customFormat="1" x14ac:dyDescent="0.2">
      <c r="A15" s="20">
        <v>4</v>
      </c>
      <c r="B15" s="12" t="s">
        <v>60</v>
      </c>
      <c r="C15" s="10" t="s">
        <v>214</v>
      </c>
      <c r="D15" s="29">
        <v>9799778</v>
      </c>
    </row>
    <row r="16" spans="1:4" s="1" customFormat="1" x14ac:dyDescent="0.2">
      <c r="A16" s="20">
        <v>5</v>
      </c>
      <c r="B16" s="12" t="s">
        <v>61</v>
      </c>
      <c r="C16" s="10" t="s">
        <v>8</v>
      </c>
      <c r="D16" s="29">
        <v>11219496</v>
      </c>
    </row>
    <row r="17" spans="1:4" s="19" customFormat="1" x14ac:dyDescent="0.2">
      <c r="A17" s="20">
        <v>6</v>
      </c>
      <c r="B17" s="21" t="s">
        <v>62</v>
      </c>
      <c r="C17" s="10" t="s">
        <v>63</v>
      </c>
      <c r="D17" s="29">
        <v>75198926</v>
      </c>
    </row>
    <row r="18" spans="1:4" s="1" customFormat="1" x14ac:dyDescent="0.2">
      <c r="A18" s="20">
        <v>7</v>
      </c>
      <c r="B18" s="12" t="s">
        <v>64</v>
      </c>
      <c r="C18" s="10" t="s">
        <v>215</v>
      </c>
      <c r="D18" s="29">
        <v>28366469</v>
      </c>
    </row>
    <row r="19" spans="1:4" s="1" customFormat="1" x14ac:dyDescent="0.2">
      <c r="A19" s="20">
        <v>8</v>
      </c>
      <c r="B19" s="21" t="s">
        <v>65</v>
      </c>
      <c r="C19" s="10" t="s">
        <v>17</v>
      </c>
      <c r="D19" s="29">
        <v>10675776</v>
      </c>
    </row>
    <row r="20" spans="1:4" s="1" customFormat="1" x14ac:dyDescent="0.2">
      <c r="A20" s="20">
        <v>9</v>
      </c>
      <c r="B20" s="21" t="s">
        <v>66</v>
      </c>
      <c r="C20" s="10" t="s">
        <v>6</v>
      </c>
      <c r="D20" s="29">
        <v>10061931</v>
      </c>
    </row>
    <row r="21" spans="1:4" s="1" customFormat="1" x14ac:dyDescent="0.2">
      <c r="A21" s="20">
        <v>10</v>
      </c>
      <c r="B21" s="21" t="s">
        <v>67</v>
      </c>
      <c r="C21" s="10" t="s">
        <v>18</v>
      </c>
      <c r="D21" s="29">
        <v>14076037</v>
      </c>
    </row>
    <row r="22" spans="1:4" s="1" customFormat="1" x14ac:dyDescent="0.2">
      <c r="A22" s="20">
        <v>11</v>
      </c>
      <c r="B22" s="21" t="s">
        <v>68</v>
      </c>
      <c r="C22" s="10" t="s">
        <v>7</v>
      </c>
      <c r="D22" s="29">
        <v>10494487</v>
      </c>
    </row>
    <row r="23" spans="1:4" s="1" customFormat="1" x14ac:dyDescent="0.2">
      <c r="A23" s="20">
        <v>12</v>
      </c>
      <c r="B23" s="21" t="s">
        <v>69</v>
      </c>
      <c r="C23" s="10" t="s">
        <v>19</v>
      </c>
      <c r="D23" s="29">
        <v>21931623</v>
      </c>
    </row>
    <row r="24" spans="1:4" s="1" customFormat="1" x14ac:dyDescent="0.2">
      <c r="A24" s="20">
        <v>13</v>
      </c>
      <c r="B24" s="21" t="s">
        <v>234</v>
      </c>
      <c r="C24" s="10" t="s">
        <v>235</v>
      </c>
      <c r="D24" s="29">
        <v>0</v>
      </c>
    </row>
    <row r="25" spans="1:4" s="1" customFormat="1" x14ac:dyDescent="0.2">
      <c r="A25" s="20">
        <v>14</v>
      </c>
      <c r="B25" s="21" t="s">
        <v>70</v>
      </c>
      <c r="C25" s="10" t="s">
        <v>22</v>
      </c>
      <c r="D25" s="29">
        <v>12411586</v>
      </c>
    </row>
    <row r="26" spans="1:4" s="1" customFormat="1" x14ac:dyDescent="0.2">
      <c r="A26" s="20">
        <v>15</v>
      </c>
      <c r="B26" s="21" t="s">
        <v>71</v>
      </c>
      <c r="C26" s="10" t="s">
        <v>10</v>
      </c>
      <c r="D26" s="29">
        <v>19400858</v>
      </c>
    </row>
    <row r="27" spans="1:4" s="1" customFormat="1" x14ac:dyDescent="0.2">
      <c r="A27" s="20">
        <v>16</v>
      </c>
      <c r="B27" s="21" t="s">
        <v>72</v>
      </c>
      <c r="C27" s="10" t="s">
        <v>348</v>
      </c>
      <c r="D27" s="29">
        <v>25905205</v>
      </c>
    </row>
    <row r="28" spans="1:4" s="19" customFormat="1" x14ac:dyDescent="0.2">
      <c r="A28" s="20">
        <v>17</v>
      </c>
      <c r="B28" s="21" t="s">
        <v>73</v>
      </c>
      <c r="C28" s="10" t="s">
        <v>9</v>
      </c>
      <c r="D28" s="29">
        <v>37046165</v>
      </c>
    </row>
    <row r="29" spans="1:4" s="1" customFormat="1" x14ac:dyDescent="0.2">
      <c r="A29" s="20">
        <v>18</v>
      </c>
      <c r="B29" s="12" t="s">
        <v>74</v>
      </c>
      <c r="C29" s="10" t="s">
        <v>11</v>
      </c>
      <c r="D29" s="29">
        <v>8862423</v>
      </c>
    </row>
    <row r="30" spans="1:4" s="1" customFormat="1" x14ac:dyDescent="0.2">
      <c r="A30" s="20">
        <v>19</v>
      </c>
      <c r="B30" s="12" t="s">
        <v>75</v>
      </c>
      <c r="C30" s="10" t="s">
        <v>216</v>
      </c>
      <c r="D30" s="29">
        <v>6516819</v>
      </c>
    </row>
    <row r="31" spans="1:4" x14ac:dyDescent="0.2">
      <c r="A31" s="20">
        <v>20</v>
      </c>
      <c r="B31" s="12" t="s">
        <v>76</v>
      </c>
      <c r="C31" s="10" t="s">
        <v>349</v>
      </c>
      <c r="D31" s="29">
        <v>26696671</v>
      </c>
    </row>
    <row r="32" spans="1:4" s="19" customFormat="1" x14ac:dyDescent="0.2">
      <c r="A32" s="20">
        <v>21</v>
      </c>
      <c r="B32" s="12" t="s">
        <v>77</v>
      </c>
      <c r="C32" s="10" t="s">
        <v>38</v>
      </c>
      <c r="D32" s="29">
        <v>32057480</v>
      </c>
    </row>
    <row r="33" spans="1:4" s="19" customFormat="1" x14ac:dyDescent="0.2">
      <c r="A33" s="20">
        <v>22</v>
      </c>
      <c r="B33" s="21" t="s">
        <v>78</v>
      </c>
      <c r="C33" s="10" t="s">
        <v>79</v>
      </c>
      <c r="D33" s="29">
        <v>11664317</v>
      </c>
    </row>
    <row r="34" spans="1:4" s="1" customFormat="1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s="1" customFormat="1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s="1" customFormat="1" x14ac:dyDescent="0.2">
      <c r="A36" s="20">
        <v>25</v>
      </c>
      <c r="B36" s="12" t="s">
        <v>84</v>
      </c>
      <c r="C36" s="10" t="s">
        <v>85</v>
      </c>
      <c r="D36" s="29">
        <v>96698600</v>
      </c>
    </row>
    <row r="37" spans="1:4" s="1" customFormat="1" x14ac:dyDescent="0.2">
      <c r="A37" s="20">
        <v>26</v>
      </c>
      <c r="B37" s="21" t="s">
        <v>86</v>
      </c>
      <c r="C37" s="10" t="s">
        <v>87</v>
      </c>
      <c r="D37" s="29">
        <v>24434383</v>
      </c>
    </row>
    <row r="38" spans="1:4" s="1" customFormat="1" x14ac:dyDescent="0.2">
      <c r="A38" s="20">
        <v>27</v>
      </c>
      <c r="B38" s="13" t="s">
        <v>88</v>
      </c>
      <c r="C38" s="10" t="s">
        <v>89</v>
      </c>
      <c r="D38" s="29">
        <v>10330145</v>
      </c>
    </row>
    <row r="39" spans="1:4" s="19" customFormat="1" x14ac:dyDescent="0.2">
      <c r="A39" s="20">
        <v>28</v>
      </c>
      <c r="B39" s="13" t="s">
        <v>90</v>
      </c>
      <c r="C39" s="10" t="s">
        <v>39</v>
      </c>
      <c r="D39" s="29">
        <v>41786159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44751621.13000001</v>
      </c>
    </row>
    <row r="41" spans="1:4" s="1" customFormat="1" x14ac:dyDescent="0.2">
      <c r="A41" s="20">
        <v>30</v>
      </c>
      <c r="B41" s="13" t="s">
        <v>92</v>
      </c>
      <c r="C41" s="10" t="s">
        <v>16</v>
      </c>
      <c r="D41" s="29">
        <v>12285737</v>
      </c>
    </row>
    <row r="42" spans="1:4" s="1" customFormat="1" x14ac:dyDescent="0.2">
      <c r="A42" s="20">
        <v>31</v>
      </c>
      <c r="B42" s="21" t="s">
        <v>93</v>
      </c>
      <c r="C42" s="10" t="s">
        <v>21</v>
      </c>
      <c r="D42" s="29">
        <v>30214513</v>
      </c>
    </row>
    <row r="43" spans="1:4" s="1" customFormat="1" x14ac:dyDescent="0.2">
      <c r="A43" s="20">
        <v>32</v>
      </c>
      <c r="B43" s="13" t="s">
        <v>94</v>
      </c>
      <c r="C43" s="10" t="s">
        <v>24</v>
      </c>
      <c r="D43" s="29">
        <v>13064575</v>
      </c>
    </row>
    <row r="44" spans="1:4" x14ac:dyDescent="0.2">
      <c r="A44" s="20">
        <v>33</v>
      </c>
      <c r="B44" s="12" t="s">
        <v>95</v>
      </c>
      <c r="C44" s="10" t="s">
        <v>217</v>
      </c>
      <c r="D44" s="29">
        <v>38609845</v>
      </c>
    </row>
    <row r="45" spans="1:4" s="1" customFormat="1" x14ac:dyDescent="0.2">
      <c r="A45" s="20">
        <v>34</v>
      </c>
      <c r="B45" s="14" t="s">
        <v>96</v>
      </c>
      <c r="C45" s="15" t="s">
        <v>218</v>
      </c>
      <c r="D45" s="29">
        <v>11565182</v>
      </c>
    </row>
    <row r="46" spans="1:4" s="1" customFormat="1" x14ac:dyDescent="0.2">
      <c r="A46" s="20">
        <v>35</v>
      </c>
      <c r="B46" s="12" t="s">
        <v>97</v>
      </c>
      <c r="C46" s="10" t="s">
        <v>219</v>
      </c>
      <c r="D46" s="29">
        <v>8770860</v>
      </c>
    </row>
    <row r="47" spans="1:4" s="1" customFormat="1" x14ac:dyDescent="0.2">
      <c r="A47" s="20">
        <v>36</v>
      </c>
      <c r="B47" s="12" t="s">
        <v>98</v>
      </c>
      <c r="C47" s="10" t="s">
        <v>23</v>
      </c>
      <c r="D47" s="29">
        <v>16920086</v>
      </c>
    </row>
    <row r="48" spans="1:4" s="1" customFormat="1" x14ac:dyDescent="0.2">
      <c r="A48" s="20">
        <v>37</v>
      </c>
      <c r="B48" s="21" t="s">
        <v>99</v>
      </c>
      <c r="C48" s="10" t="s">
        <v>20</v>
      </c>
      <c r="D48" s="29">
        <v>5977865</v>
      </c>
    </row>
    <row r="49" spans="1:4" s="1" customFormat="1" x14ac:dyDescent="0.2">
      <c r="A49" s="20">
        <v>38</v>
      </c>
      <c r="B49" s="13" t="s">
        <v>100</v>
      </c>
      <c r="C49" s="10" t="s">
        <v>101</v>
      </c>
      <c r="D49" s="29">
        <v>5676156</v>
      </c>
    </row>
    <row r="50" spans="1:4" s="19" customFormat="1" x14ac:dyDescent="0.2">
      <c r="A50" s="20">
        <v>39</v>
      </c>
      <c r="B50" s="21" t="s">
        <v>102</v>
      </c>
      <c r="C50" s="10" t="s">
        <v>103</v>
      </c>
      <c r="D50" s="29">
        <v>55112233</v>
      </c>
    </row>
    <row r="51" spans="1:4" s="1" customFormat="1" x14ac:dyDescent="0.2">
      <c r="A51" s="20">
        <v>40</v>
      </c>
      <c r="B51" s="12" t="s">
        <v>104</v>
      </c>
      <c r="C51" s="10" t="s">
        <v>224</v>
      </c>
      <c r="D51" s="29">
        <v>12316738</v>
      </c>
    </row>
    <row r="52" spans="1:4" s="1" customFormat="1" x14ac:dyDescent="0.2">
      <c r="A52" s="20">
        <v>41</v>
      </c>
      <c r="B52" s="12" t="s">
        <v>105</v>
      </c>
      <c r="C52" s="10" t="s">
        <v>2</v>
      </c>
      <c r="D52" s="29">
        <v>33457408</v>
      </c>
    </row>
    <row r="53" spans="1:4" s="1" customFormat="1" x14ac:dyDescent="0.2">
      <c r="A53" s="20">
        <v>42</v>
      </c>
      <c r="B53" s="21" t="s">
        <v>106</v>
      </c>
      <c r="C53" s="10" t="s">
        <v>3</v>
      </c>
      <c r="D53" s="29">
        <v>9388335</v>
      </c>
    </row>
    <row r="54" spans="1:4" s="1" customFormat="1" x14ac:dyDescent="0.2">
      <c r="A54" s="20">
        <v>43</v>
      </c>
      <c r="B54" s="13" t="s">
        <v>152</v>
      </c>
      <c r="C54" s="10" t="s">
        <v>32</v>
      </c>
      <c r="D54" s="29">
        <v>12656965</v>
      </c>
    </row>
    <row r="55" spans="1:4" s="1" customFormat="1" x14ac:dyDescent="0.2">
      <c r="A55" s="20">
        <v>44</v>
      </c>
      <c r="B55" s="21" t="s">
        <v>107</v>
      </c>
      <c r="C55" s="10" t="s">
        <v>220</v>
      </c>
      <c r="D55" s="29">
        <v>18255565</v>
      </c>
    </row>
    <row r="56" spans="1:4" s="1" customFormat="1" x14ac:dyDescent="0.2">
      <c r="A56" s="20">
        <v>45</v>
      </c>
      <c r="B56" s="13" t="s">
        <v>108</v>
      </c>
      <c r="C56" s="10" t="s">
        <v>0</v>
      </c>
      <c r="D56" s="29">
        <v>17227279</v>
      </c>
    </row>
    <row r="57" spans="1:4" s="1" customFormat="1" x14ac:dyDescent="0.2">
      <c r="A57" s="20">
        <v>46</v>
      </c>
      <c r="B57" s="21" t="s">
        <v>109</v>
      </c>
      <c r="C57" s="10" t="s">
        <v>4</v>
      </c>
      <c r="D57" s="29">
        <v>6048682</v>
      </c>
    </row>
    <row r="58" spans="1:4" s="1" customFormat="1" x14ac:dyDescent="0.2">
      <c r="A58" s="20">
        <v>47</v>
      </c>
      <c r="B58" s="13" t="s">
        <v>110</v>
      </c>
      <c r="C58" s="10" t="s">
        <v>1</v>
      </c>
      <c r="D58" s="29">
        <v>11638715</v>
      </c>
    </row>
    <row r="59" spans="1:4" s="1" customFormat="1" x14ac:dyDescent="0.2">
      <c r="A59" s="20">
        <v>48</v>
      </c>
      <c r="B59" s="21" t="s">
        <v>111</v>
      </c>
      <c r="C59" s="10" t="s">
        <v>221</v>
      </c>
      <c r="D59" s="29">
        <v>17486083</v>
      </c>
    </row>
    <row r="60" spans="1:4" s="1" customFormat="1" x14ac:dyDescent="0.2">
      <c r="A60" s="20">
        <v>49</v>
      </c>
      <c r="B60" s="21" t="s">
        <v>112</v>
      </c>
      <c r="C60" s="10" t="s">
        <v>25</v>
      </c>
      <c r="D60" s="29">
        <v>62624381</v>
      </c>
    </row>
    <row r="61" spans="1:4" s="1" customFormat="1" x14ac:dyDescent="0.2">
      <c r="A61" s="20">
        <v>50</v>
      </c>
      <c r="B61" s="21" t="s">
        <v>160</v>
      </c>
      <c r="C61" s="10" t="s">
        <v>53</v>
      </c>
      <c r="D61" s="29">
        <v>12929821</v>
      </c>
    </row>
    <row r="62" spans="1:4" s="1" customFormat="1" x14ac:dyDescent="0.2">
      <c r="A62" s="20">
        <v>51</v>
      </c>
      <c r="B62" s="21" t="s">
        <v>113</v>
      </c>
      <c r="C62" s="10" t="s">
        <v>222</v>
      </c>
      <c r="D62" s="29">
        <v>9725931</v>
      </c>
    </row>
    <row r="63" spans="1:4" s="1" customFormat="1" x14ac:dyDescent="0.2">
      <c r="A63" s="20">
        <v>52</v>
      </c>
      <c r="B63" s="13" t="s">
        <v>162</v>
      </c>
      <c r="C63" s="10" t="s">
        <v>223</v>
      </c>
      <c r="D63" s="29">
        <v>10677953</v>
      </c>
    </row>
    <row r="64" spans="1:4" s="1" customFormat="1" x14ac:dyDescent="0.2">
      <c r="A64" s="20">
        <v>53</v>
      </c>
      <c r="B64" s="21" t="s">
        <v>226</v>
      </c>
      <c r="C64" s="10" t="s">
        <v>225</v>
      </c>
      <c r="D64" s="29">
        <v>204104</v>
      </c>
    </row>
    <row r="65" spans="1:4" s="1" customFormat="1" x14ac:dyDescent="0.2">
      <c r="A65" s="20">
        <v>54</v>
      </c>
      <c r="B65" s="21" t="s">
        <v>236</v>
      </c>
      <c r="C65" s="10" t="s">
        <v>237</v>
      </c>
      <c r="D65" s="29">
        <v>0</v>
      </c>
    </row>
    <row r="66" spans="1:4" s="1" customFormat="1" x14ac:dyDescent="0.2">
      <c r="A66" s="20">
        <v>55</v>
      </c>
      <c r="B66" s="21" t="s">
        <v>114</v>
      </c>
      <c r="C66" s="10" t="s">
        <v>52</v>
      </c>
      <c r="D66" s="29">
        <v>10718522</v>
      </c>
    </row>
    <row r="67" spans="1:4" s="1" customFormat="1" x14ac:dyDescent="0.2">
      <c r="A67" s="20">
        <v>56</v>
      </c>
      <c r="B67" s="13" t="s">
        <v>115</v>
      </c>
      <c r="C67" s="10" t="s">
        <v>238</v>
      </c>
      <c r="D67" s="29">
        <v>8602984</v>
      </c>
    </row>
    <row r="68" spans="1:4" s="1" customFormat="1" x14ac:dyDescent="0.2">
      <c r="A68" s="20">
        <v>57</v>
      </c>
      <c r="B68" s="12" t="s">
        <v>116</v>
      </c>
      <c r="C68" s="10" t="s">
        <v>117</v>
      </c>
      <c r="D68" s="29">
        <v>27208083</v>
      </c>
    </row>
    <row r="69" spans="1:4" s="1" customFormat="1" x14ac:dyDescent="0.2">
      <c r="A69" s="20">
        <v>58</v>
      </c>
      <c r="B69" s="13" t="s">
        <v>118</v>
      </c>
      <c r="C69" s="10" t="s">
        <v>239</v>
      </c>
      <c r="D69" s="29">
        <v>31078917</v>
      </c>
    </row>
    <row r="70" spans="1:4" s="1" customFormat="1" x14ac:dyDescent="0.2">
      <c r="A70" s="20">
        <v>59</v>
      </c>
      <c r="B70" s="21" t="s">
        <v>119</v>
      </c>
      <c r="C70" s="10" t="s">
        <v>331</v>
      </c>
      <c r="D70" s="29">
        <v>8554000</v>
      </c>
    </row>
    <row r="71" spans="1:4" s="1" customFormat="1" x14ac:dyDescent="0.2">
      <c r="A71" s="20">
        <v>60</v>
      </c>
      <c r="B71" s="12" t="s">
        <v>120</v>
      </c>
      <c r="C71" s="10" t="s">
        <v>240</v>
      </c>
      <c r="D71" s="29">
        <v>0</v>
      </c>
    </row>
    <row r="72" spans="1:4" s="1" customFormat="1" x14ac:dyDescent="0.2">
      <c r="A72" s="20">
        <v>61</v>
      </c>
      <c r="B72" s="12" t="s">
        <v>121</v>
      </c>
      <c r="C72" s="10" t="s">
        <v>241</v>
      </c>
      <c r="D72" s="29">
        <v>9131483</v>
      </c>
    </row>
    <row r="73" spans="1:4" s="1" customFormat="1" x14ac:dyDescent="0.2">
      <c r="A73" s="20">
        <v>62</v>
      </c>
      <c r="B73" s="13" t="s">
        <v>122</v>
      </c>
      <c r="C73" s="10" t="s">
        <v>242</v>
      </c>
      <c r="D73" s="29">
        <v>24595638</v>
      </c>
    </row>
    <row r="74" spans="1:4" s="1" customFormat="1" x14ac:dyDescent="0.2">
      <c r="A74" s="20">
        <v>63</v>
      </c>
      <c r="B74" s="13" t="s">
        <v>123</v>
      </c>
      <c r="C74" s="10" t="s">
        <v>51</v>
      </c>
      <c r="D74" s="29">
        <v>16945735</v>
      </c>
    </row>
    <row r="75" spans="1:4" s="1" customFormat="1" x14ac:dyDescent="0.2">
      <c r="A75" s="20">
        <v>64</v>
      </c>
      <c r="B75" s="13" t="s">
        <v>124</v>
      </c>
      <c r="C75" s="10" t="s">
        <v>243</v>
      </c>
      <c r="D75" s="29">
        <v>33127205</v>
      </c>
    </row>
    <row r="76" spans="1:4" s="1" customFormat="1" x14ac:dyDescent="0.2">
      <c r="A76" s="20">
        <v>65</v>
      </c>
      <c r="B76" s="13" t="s">
        <v>125</v>
      </c>
      <c r="C76" s="10" t="s">
        <v>244</v>
      </c>
      <c r="D76" s="29">
        <v>0</v>
      </c>
    </row>
    <row r="77" spans="1:4" s="1" customFormat="1" x14ac:dyDescent="0.2">
      <c r="A77" s="20">
        <v>66</v>
      </c>
      <c r="B77" s="12" t="s">
        <v>126</v>
      </c>
      <c r="C77" s="10" t="s">
        <v>245</v>
      </c>
      <c r="D77" s="29">
        <v>21597249</v>
      </c>
    </row>
    <row r="78" spans="1:4" s="1" customFormat="1" x14ac:dyDescent="0.2">
      <c r="A78" s="20">
        <v>67</v>
      </c>
      <c r="B78" s="13" t="s">
        <v>127</v>
      </c>
      <c r="C78" s="10" t="s">
        <v>246</v>
      </c>
      <c r="D78" s="29">
        <v>0</v>
      </c>
    </row>
    <row r="79" spans="1:4" s="1" customFormat="1" x14ac:dyDescent="0.2">
      <c r="A79" s="20">
        <v>68</v>
      </c>
      <c r="B79" s="13" t="s">
        <v>128</v>
      </c>
      <c r="C79" s="10" t="s">
        <v>247</v>
      </c>
      <c r="D79" s="29">
        <v>0</v>
      </c>
    </row>
    <row r="80" spans="1:4" s="1" customFormat="1" x14ac:dyDescent="0.2">
      <c r="A80" s="20">
        <v>69</v>
      </c>
      <c r="B80" s="12" t="s">
        <v>129</v>
      </c>
      <c r="C80" s="10" t="s">
        <v>248</v>
      </c>
      <c r="D80" s="29">
        <v>0</v>
      </c>
    </row>
    <row r="81" spans="1:5" s="1" customFormat="1" x14ac:dyDescent="0.2">
      <c r="A81" s="20">
        <v>70</v>
      </c>
      <c r="B81" s="12" t="s">
        <v>130</v>
      </c>
      <c r="C81" s="10" t="s">
        <v>249</v>
      </c>
      <c r="D81" s="29">
        <v>0</v>
      </c>
    </row>
    <row r="82" spans="1:5" s="1" customFormat="1" x14ac:dyDescent="0.2">
      <c r="A82" s="20">
        <v>71</v>
      </c>
      <c r="B82" s="12" t="s">
        <v>131</v>
      </c>
      <c r="C82" s="10" t="s">
        <v>250</v>
      </c>
      <c r="D82" s="29">
        <v>0</v>
      </c>
    </row>
    <row r="83" spans="1:5" s="1" customFormat="1" x14ac:dyDescent="0.2">
      <c r="A83" s="20">
        <v>72</v>
      </c>
      <c r="B83" s="21" t="s">
        <v>132</v>
      </c>
      <c r="C83" s="10" t="s">
        <v>133</v>
      </c>
      <c r="D83" s="29">
        <v>42393946</v>
      </c>
    </row>
    <row r="84" spans="1:5" s="1" customFormat="1" x14ac:dyDescent="0.2">
      <c r="A84" s="20">
        <v>73</v>
      </c>
      <c r="B84" s="12" t="s">
        <v>134</v>
      </c>
      <c r="C84" s="10" t="s">
        <v>251</v>
      </c>
      <c r="D84" s="29">
        <v>73131516</v>
      </c>
    </row>
    <row r="85" spans="1:5" s="1" customFormat="1" x14ac:dyDescent="0.2">
      <c r="A85" s="20">
        <v>74</v>
      </c>
      <c r="B85" s="21" t="s">
        <v>135</v>
      </c>
      <c r="C85" s="10" t="s">
        <v>35</v>
      </c>
      <c r="D85" s="29">
        <v>68765763</v>
      </c>
    </row>
    <row r="86" spans="1:5" s="1" customFormat="1" x14ac:dyDescent="0.2">
      <c r="A86" s="20">
        <v>75</v>
      </c>
      <c r="B86" s="12" t="s">
        <v>136</v>
      </c>
      <c r="C86" s="10" t="s">
        <v>436</v>
      </c>
      <c r="D86" s="29">
        <v>19168430</v>
      </c>
    </row>
    <row r="87" spans="1:5" s="1" customFormat="1" x14ac:dyDescent="0.2">
      <c r="A87" s="20">
        <v>76</v>
      </c>
      <c r="B87" s="12" t="s">
        <v>137</v>
      </c>
      <c r="C87" s="10" t="s">
        <v>36</v>
      </c>
      <c r="D87" s="29">
        <v>41507186</v>
      </c>
    </row>
    <row r="88" spans="1:5" s="1" customFormat="1" x14ac:dyDescent="0.2">
      <c r="A88" s="20">
        <v>77</v>
      </c>
      <c r="B88" s="12" t="s">
        <v>138</v>
      </c>
      <c r="C88" s="10" t="s">
        <v>50</v>
      </c>
      <c r="D88" s="29">
        <v>28852141</v>
      </c>
    </row>
    <row r="89" spans="1:5" s="1" customFormat="1" x14ac:dyDescent="0.2">
      <c r="A89" s="20">
        <v>78</v>
      </c>
      <c r="B89" s="12" t="s">
        <v>139</v>
      </c>
      <c r="C89" s="10" t="s">
        <v>232</v>
      </c>
      <c r="D89" s="29">
        <v>39593352</v>
      </c>
    </row>
    <row r="90" spans="1:5" s="1" customFormat="1" x14ac:dyDescent="0.2">
      <c r="A90" s="20">
        <v>79</v>
      </c>
      <c r="B90" s="12" t="s">
        <v>140</v>
      </c>
      <c r="C90" s="10" t="s">
        <v>313</v>
      </c>
      <c r="D90" s="29">
        <v>0</v>
      </c>
    </row>
    <row r="91" spans="1:5" s="1" customFormat="1" x14ac:dyDescent="0.2">
      <c r="A91" s="20">
        <v>80</v>
      </c>
      <c r="B91" s="13" t="s">
        <v>141</v>
      </c>
      <c r="C91" s="10" t="s">
        <v>262</v>
      </c>
      <c r="D91" s="29">
        <v>0</v>
      </c>
    </row>
    <row r="92" spans="1:5" s="1" customFormat="1" x14ac:dyDescent="0.2">
      <c r="A92" s="265">
        <v>81</v>
      </c>
      <c r="B92" s="268" t="s">
        <v>142</v>
      </c>
      <c r="C92" s="16" t="s">
        <v>252</v>
      </c>
      <c r="D92" s="29">
        <v>15358825</v>
      </c>
    </row>
    <row r="93" spans="1:5" s="1" customFormat="1" ht="24" x14ac:dyDescent="0.2">
      <c r="A93" s="266"/>
      <c r="B93" s="269"/>
      <c r="C93" s="10" t="s">
        <v>311</v>
      </c>
      <c r="D93" s="29">
        <v>1622626</v>
      </c>
      <c r="E93" s="79"/>
    </row>
    <row r="94" spans="1:5" s="1" customFormat="1" x14ac:dyDescent="0.2">
      <c r="A94" s="266"/>
      <c r="B94" s="269"/>
      <c r="C94" s="10" t="s">
        <v>253</v>
      </c>
      <c r="D94" s="29">
        <v>0</v>
      </c>
    </row>
    <row r="95" spans="1:5" s="1" customFormat="1" ht="24" x14ac:dyDescent="0.2">
      <c r="A95" s="267"/>
      <c r="B95" s="270"/>
      <c r="C95" s="22" t="s">
        <v>312</v>
      </c>
      <c r="D95" s="29">
        <v>13736199</v>
      </c>
    </row>
    <row r="96" spans="1:5" s="1" customFormat="1" x14ac:dyDescent="0.2">
      <c r="A96" s="20">
        <v>82</v>
      </c>
      <c r="B96" s="13" t="s">
        <v>143</v>
      </c>
      <c r="C96" s="10" t="s">
        <v>49</v>
      </c>
      <c r="D96" s="29">
        <v>0</v>
      </c>
    </row>
    <row r="97" spans="1:4" s="1" customFormat="1" x14ac:dyDescent="0.2">
      <c r="A97" s="20">
        <v>83</v>
      </c>
      <c r="B97" s="13" t="s">
        <v>144</v>
      </c>
      <c r="C97" s="10" t="s">
        <v>145</v>
      </c>
      <c r="D97" s="29">
        <v>2712921</v>
      </c>
    </row>
    <row r="98" spans="1:4" s="1" customFormat="1" x14ac:dyDescent="0.2">
      <c r="A98" s="20">
        <v>84</v>
      </c>
      <c r="B98" s="21" t="s">
        <v>146</v>
      </c>
      <c r="C98" s="10" t="s">
        <v>147</v>
      </c>
      <c r="D98" s="29">
        <v>10749105</v>
      </c>
    </row>
    <row r="99" spans="1:4" s="1" customFormat="1" x14ac:dyDescent="0.2">
      <c r="A99" s="20">
        <v>85</v>
      </c>
      <c r="B99" s="13" t="s">
        <v>148</v>
      </c>
      <c r="C99" s="10" t="s">
        <v>27</v>
      </c>
      <c r="D99" s="29">
        <v>8746630</v>
      </c>
    </row>
    <row r="100" spans="1:4" s="1" customFormat="1" x14ac:dyDescent="0.2">
      <c r="A100" s="20">
        <v>86</v>
      </c>
      <c r="B100" s="21" t="s">
        <v>149</v>
      </c>
      <c r="C100" s="10" t="s">
        <v>12</v>
      </c>
      <c r="D100" s="29">
        <v>8859567</v>
      </c>
    </row>
    <row r="101" spans="1:4" s="1" customFormat="1" x14ac:dyDescent="0.2">
      <c r="A101" s="20">
        <v>87</v>
      </c>
      <c r="B101" s="21" t="s">
        <v>150</v>
      </c>
      <c r="C101" s="10" t="s">
        <v>26</v>
      </c>
      <c r="D101" s="29">
        <v>28581710</v>
      </c>
    </row>
    <row r="102" spans="1:4" s="1" customFormat="1" x14ac:dyDescent="0.2">
      <c r="A102" s="20">
        <v>88</v>
      </c>
      <c r="B102" s="13" t="s">
        <v>151</v>
      </c>
      <c r="C102" s="10" t="s">
        <v>43</v>
      </c>
      <c r="D102" s="29">
        <v>9093294</v>
      </c>
    </row>
    <row r="103" spans="1:4" s="1" customFormat="1" x14ac:dyDescent="0.2">
      <c r="A103" s="20">
        <v>89</v>
      </c>
      <c r="B103" s="12" t="s">
        <v>153</v>
      </c>
      <c r="C103" s="10" t="s">
        <v>28</v>
      </c>
      <c r="D103" s="29">
        <v>34510741</v>
      </c>
    </row>
    <row r="104" spans="1:4" s="1" customFormat="1" x14ac:dyDescent="0.2">
      <c r="A104" s="20">
        <v>90</v>
      </c>
      <c r="B104" s="12" t="s">
        <v>154</v>
      </c>
      <c r="C104" s="10" t="s">
        <v>29</v>
      </c>
      <c r="D104" s="29">
        <v>22034731</v>
      </c>
    </row>
    <row r="105" spans="1:4" s="1" customFormat="1" x14ac:dyDescent="0.2">
      <c r="A105" s="20">
        <v>91</v>
      </c>
      <c r="B105" s="21" t="s">
        <v>155</v>
      </c>
      <c r="C105" s="10" t="s">
        <v>14</v>
      </c>
      <c r="D105" s="29">
        <v>7956643</v>
      </c>
    </row>
    <row r="106" spans="1:4" s="19" customFormat="1" x14ac:dyDescent="0.2">
      <c r="A106" s="20">
        <v>92</v>
      </c>
      <c r="B106" s="12" t="s">
        <v>156</v>
      </c>
      <c r="C106" s="10" t="s">
        <v>30</v>
      </c>
      <c r="D106" s="29">
        <v>12199243</v>
      </c>
    </row>
    <row r="107" spans="1:4" s="1" customFormat="1" x14ac:dyDescent="0.2">
      <c r="A107" s="20">
        <v>93</v>
      </c>
      <c r="B107" s="12" t="s">
        <v>157</v>
      </c>
      <c r="C107" s="10" t="s">
        <v>15</v>
      </c>
      <c r="D107" s="29">
        <v>11773860</v>
      </c>
    </row>
    <row r="108" spans="1:4" s="1" customFormat="1" x14ac:dyDescent="0.2">
      <c r="A108" s="20">
        <v>94</v>
      </c>
      <c r="B108" s="13" t="s">
        <v>158</v>
      </c>
      <c r="C108" s="10" t="s">
        <v>13</v>
      </c>
      <c r="D108" s="29">
        <v>11579062</v>
      </c>
    </row>
    <row r="109" spans="1:4" s="1" customFormat="1" x14ac:dyDescent="0.2">
      <c r="A109" s="20">
        <v>95</v>
      </c>
      <c r="B109" s="21" t="s">
        <v>159</v>
      </c>
      <c r="C109" s="10" t="s">
        <v>31</v>
      </c>
      <c r="D109" s="29">
        <v>10604742</v>
      </c>
    </row>
    <row r="110" spans="1:4" s="1" customFormat="1" x14ac:dyDescent="0.2">
      <c r="A110" s="20">
        <v>96</v>
      </c>
      <c r="B110" s="12" t="s">
        <v>161</v>
      </c>
      <c r="C110" s="10" t="s">
        <v>33</v>
      </c>
      <c r="D110" s="29">
        <v>23304941</v>
      </c>
    </row>
    <row r="111" spans="1:4" s="1" customFormat="1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s="1" customFormat="1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s="1" customFormat="1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s="1" customFormat="1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s="1" customFormat="1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s="1" customFormat="1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s="1" customFormat="1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s="1" customFormat="1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s="1" customFormat="1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s="1" customFormat="1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s="1" customFormat="1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s="1" customFormat="1" x14ac:dyDescent="0.2">
      <c r="A122" s="20">
        <v>108</v>
      </c>
      <c r="B122" s="21" t="s">
        <v>185</v>
      </c>
      <c r="C122" s="10" t="s">
        <v>265</v>
      </c>
      <c r="D122" s="29">
        <v>0</v>
      </c>
    </row>
    <row r="123" spans="1:4" s="1" customFormat="1" x14ac:dyDescent="0.2">
      <c r="A123" s="20">
        <v>109</v>
      </c>
      <c r="B123" s="13" t="s">
        <v>186</v>
      </c>
      <c r="C123" s="10" t="s">
        <v>254</v>
      </c>
      <c r="D123" s="29">
        <v>0</v>
      </c>
    </row>
    <row r="124" spans="1:4" s="1" customFormat="1" x14ac:dyDescent="0.2">
      <c r="A124" s="20">
        <v>110</v>
      </c>
      <c r="B124" s="12" t="s">
        <v>335</v>
      </c>
      <c r="C124" s="10" t="s">
        <v>322</v>
      </c>
      <c r="D124" s="29">
        <v>0</v>
      </c>
    </row>
    <row r="125" spans="1:4" s="1" customFormat="1" x14ac:dyDescent="0.2">
      <c r="A125" s="20">
        <v>111</v>
      </c>
      <c r="B125" s="13" t="s">
        <v>187</v>
      </c>
      <c r="C125" s="10" t="s">
        <v>188</v>
      </c>
      <c r="D125" s="29">
        <v>0</v>
      </c>
    </row>
    <row r="126" spans="1:4" s="1" customFormat="1" x14ac:dyDescent="0.2">
      <c r="A126" s="20">
        <v>112</v>
      </c>
      <c r="B126" s="13" t="s">
        <v>189</v>
      </c>
      <c r="C126" s="10" t="s">
        <v>326</v>
      </c>
      <c r="D126" s="29">
        <v>0</v>
      </c>
    </row>
    <row r="127" spans="1:4" s="1" customFormat="1" x14ac:dyDescent="0.2">
      <c r="A127" s="20">
        <v>113</v>
      </c>
      <c r="B127" s="21" t="s">
        <v>190</v>
      </c>
      <c r="C127" s="10" t="s">
        <v>191</v>
      </c>
      <c r="D127" s="29">
        <v>0</v>
      </c>
    </row>
    <row r="128" spans="1:4" s="1" customFormat="1" x14ac:dyDescent="0.2">
      <c r="A128" s="20">
        <v>114</v>
      </c>
      <c r="B128" s="21" t="s">
        <v>192</v>
      </c>
      <c r="C128" s="35" t="s">
        <v>310</v>
      </c>
      <c r="D128" s="29">
        <v>0</v>
      </c>
    </row>
    <row r="129" spans="1:6" s="1" customFormat="1" x14ac:dyDescent="0.2">
      <c r="A129" s="20">
        <v>115</v>
      </c>
      <c r="B129" s="21" t="s">
        <v>193</v>
      </c>
      <c r="C129" s="10" t="s">
        <v>229</v>
      </c>
      <c r="D129" s="29">
        <v>0</v>
      </c>
    </row>
    <row r="130" spans="1:6" x14ac:dyDescent="0.2">
      <c r="A130" s="20">
        <v>116</v>
      </c>
      <c r="B130" s="21" t="s">
        <v>194</v>
      </c>
      <c r="C130" s="10" t="s">
        <v>195</v>
      </c>
      <c r="D130" s="29">
        <v>0</v>
      </c>
      <c r="F130" s="33"/>
    </row>
    <row r="131" spans="1:6" s="1" customFormat="1" x14ac:dyDescent="0.2">
      <c r="A131" s="20">
        <v>117</v>
      </c>
      <c r="B131" s="21" t="s">
        <v>196</v>
      </c>
      <c r="C131" s="10" t="s">
        <v>40</v>
      </c>
      <c r="D131" s="29">
        <v>510260</v>
      </c>
    </row>
    <row r="132" spans="1:6" s="1" customFormat="1" x14ac:dyDescent="0.2">
      <c r="A132" s="20">
        <v>118</v>
      </c>
      <c r="B132" s="12" t="s">
        <v>197</v>
      </c>
      <c r="C132" s="10" t="s">
        <v>46</v>
      </c>
      <c r="D132" s="29">
        <v>36664222</v>
      </c>
      <c r="E132" s="46"/>
    </row>
    <row r="133" spans="1:6" s="1" customFormat="1" x14ac:dyDescent="0.2">
      <c r="A133" s="20">
        <v>119</v>
      </c>
      <c r="B133" s="12" t="s">
        <v>198</v>
      </c>
      <c r="C133" s="10" t="s">
        <v>231</v>
      </c>
      <c r="D133" s="29">
        <v>0</v>
      </c>
    </row>
    <row r="134" spans="1:6" s="1" customFormat="1" x14ac:dyDescent="0.2">
      <c r="A134" s="20">
        <v>120</v>
      </c>
      <c r="B134" s="12" t="s">
        <v>199</v>
      </c>
      <c r="C134" s="10" t="s">
        <v>48</v>
      </c>
      <c r="D134" s="29">
        <v>0</v>
      </c>
    </row>
    <row r="135" spans="1:6" s="1" customFormat="1" x14ac:dyDescent="0.2">
      <c r="A135" s="20">
        <v>121</v>
      </c>
      <c r="B135" s="21" t="s">
        <v>200</v>
      </c>
      <c r="C135" s="10" t="s">
        <v>47</v>
      </c>
      <c r="D135" s="29">
        <v>0</v>
      </c>
    </row>
    <row r="136" spans="1:6" s="1" customFormat="1" x14ac:dyDescent="0.2">
      <c r="A136" s="20">
        <v>122</v>
      </c>
      <c r="B136" s="21" t="s">
        <v>201</v>
      </c>
      <c r="C136" s="10" t="s">
        <v>202</v>
      </c>
      <c r="D136" s="29">
        <v>0</v>
      </c>
    </row>
    <row r="137" spans="1:6" s="1" customFormat="1" x14ac:dyDescent="0.2">
      <c r="A137" s="20">
        <v>123</v>
      </c>
      <c r="B137" s="21" t="s">
        <v>203</v>
      </c>
      <c r="C137" s="10" t="s">
        <v>41</v>
      </c>
      <c r="D137" s="29">
        <v>1020520</v>
      </c>
    </row>
    <row r="138" spans="1:6" s="1" customFormat="1" x14ac:dyDescent="0.2">
      <c r="A138" s="20">
        <v>124</v>
      </c>
      <c r="B138" s="12" t="s">
        <v>204</v>
      </c>
      <c r="C138" s="10" t="s">
        <v>230</v>
      </c>
      <c r="D138" s="29">
        <v>51580018</v>
      </c>
    </row>
    <row r="139" spans="1:6" s="1" customFormat="1" x14ac:dyDescent="0.2">
      <c r="A139" s="20">
        <v>125</v>
      </c>
      <c r="B139" s="13" t="s">
        <v>205</v>
      </c>
      <c r="C139" s="10" t="s">
        <v>206</v>
      </c>
      <c r="D139" s="29">
        <v>69183043</v>
      </c>
    </row>
    <row r="140" spans="1:6" x14ac:dyDescent="0.2">
      <c r="A140" s="20">
        <v>126</v>
      </c>
      <c r="B140" s="21" t="s">
        <v>207</v>
      </c>
      <c r="C140" s="10" t="s">
        <v>208</v>
      </c>
      <c r="D140" s="29">
        <v>4249445</v>
      </c>
    </row>
    <row r="141" spans="1:6" x14ac:dyDescent="0.2">
      <c r="A141" s="20">
        <v>127</v>
      </c>
      <c r="B141" s="12" t="s">
        <v>209</v>
      </c>
      <c r="C141" s="10" t="s">
        <v>210</v>
      </c>
      <c r="D141" s="29">
        <v>0</v>
      </c>
    </row>
    <row r="142" spans="1:6" x14ac:dyDescent="0.2">
      <c r="A142" s="20">
        <v>128</v>
      </c>
      <c r="B142" s="21" t="s">
        <v>211</v>
      </c>
      <c r="C142" s="10" t="s">
        <v>212</v>
      </c>
      <c r="D142" s="29">
        <v>0</v>
      </c>
    </row>
    <row r="143" spans="1:6" x14ac:dyDescent="0.2">
      <c r="A143" s="20">
        <v>129</v>
      </c>
      <c r="B143" s="91" t="s">
        <v>255</v>
      </c>
      <c r="C143" s="94" t="s">
        <v>256</v>
      </c>
      <c r="D143" s="29">
        <v>0</v>
      </c>
    </row>
    <row r="144" spans="1:6" x14ac:dyDescent="0.2">
      <c r="A144" s="20">
        <v>130</v>
      </c>
      <c r="B144" s="95" t="s">
        <v>257</v>
      </c>
      <c r="C144" s="42" t="s">
        <v>258</v>
      </c>
      <c r="D144" s="29">
        <v>0</v>
      </c>
    </row>
    <row r="145" spans="1:57" x14ac:dyDescent="0.2">
      <c r="A145" s="20">
        <v>131</v>
      </c>
      <c r="B145" s="96" t="s">
        <v>259</v>
      </c>
      <c r="C145" s="156" t="s">
        <v>449</v>
      </c>
      <c r="D145" s="29">
        <v>0</v>
      </c>
    </row>
    <row r="146" spans="1:57" x14ac:dyDescent="0.2">
      <c r="A146" s="20">
        <v>132</v>
      </c>
      <c r="B146" s="20" t="s">
        <v>263</v>
      </c>
      <c r="C146" s="28" t="s">
        <v>264</v>
      </c>
      <c r="D146" s="29">
        <v>0</v>
      </c>
    </row>
    <row r="147" spans="1:57" x14ac:dyDescent="0.2">
      <c r="A147" s="20">
        <v>133</v>
      </c>
      <c r="B147" s="56" t="s">
        <v>315</v>
      </c>
      <c r="C147" s="28" t="s">
        <v>314</v>
      </c>
      <c r="D147" s="29">
        <v>0</v>
      </c>
    </row>
    <row r="148" spans="1:57" s="4" customFormat="1" x14ac:dyDescent="0.2">
      <c r="A148" s="20">
        <v>134</v>
      </c>
      <c r="B148" s="56" t="s">
        <v>324</v>
      </c>
      <c r="C148" s="28" t="s">
        <v>321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</row>
    <row r="149" spans="1:57" s="4" customFormat="1" x14ac:dyDescent="0.2">
      <c r="A149" s="20">
        <v>135</v>
      </c>
      <c r="B149" s="56" t="s">
        <v>439</v>
      </c>
      <c r="C149" s="15" t="s">
        <v>389</v>
      </c>
      <c r="D149" s="29">
        <v>0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</row>
    <row r="150" spans="1:57" x14ac:dyDescent="0.2">
      <c r="A150" s="20">
        <v>136</v>
      </c>
      <c r="B150" s="56" t="s">
        <v>434</v>
      </c>
      <c r="C150" s="15" t="s">
        <v>435</v>
      </c>
      <c r="D150" s="29">
        <v>0</v>
      </c>
    </row>
    <row r="151" spans="1:57" x14ac:dyDescent="0.2">
      <c r="A151" s="20">
        <v>137</v>
      </c>
      <c r="B151" s="56" t="s">
        <v>454</v>
      </c>
      <c r="C151" s="15" t="s">
        <v>455</v>
      </c>
      <c r="D151" s="29">
        <v>0</v>
      </c>
    </row>
  </sheetData>
  <mergeCells count="9">
    <mergeCell ref="B2:D2"/>
    <mergeCell ref="A92:A95"/>
    <mergeCell ref="B92:B95"/>
    <mergeCell ref="A8:C8"/>
    <mergeCell ref="A11:C11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14</vt:i4>
      </vt:variant>
    </vt:vector>
  </HeadingPairs>
  <TitlesOfParts>
    <vt:vector size="30" baseType="lpstr">
      <vt:lpstr>Свод 2025 ТПОМС РБ</vt:lpstr>
      <vt:lpstr>Свод 2025 БП</vt:lpstr>
      <vt:lpstr> СМП (11-25)</vt:lpstr>
      <vt:lpstr>ДС(15-25)</vt:lpstr>
      <vt:lpstr>КС</vt:lpstr>
      <vt:lpstr> Профилактика Пр.15-25</vt:lpstr>
      <vt:lpstr>Диспан.набл.(КП) </vt:lpstr>
      <vt:lpstr>Центры здоровья Пр.11-25</vt:lpstr>
      <vt:lpstr>АПУ неотл.пом.(15-25)</vt:lpstr>
      <vt:lpstr>АПУ обращения 13-25 </vt:lpstr>
      <vt:lpstr>Объем средств по ПР</vt:lpstr>
      <vt:lpstr>Мед.реаб.(АПУ,ДС,КС) (13-25)</vt:lpstr>
      <vt:lpstr>ОДИ ПГГ(15-25) </vt:lpstr>
      <vt:lpstr>ФАП(15-25) </vt:lpstr>
      <vt:lpstr>Гемодиализ по видам МП(13-25) </vt:lpstr>
      <vt:lpstr>Гемодиализ услуги (пр.13-25)</vt:lpstr>
      <vt:lpstr>' Профилактика Пр.15-25'!Заголовки_для_печати</vt:lpstr>
      <vt:lpstr>' СМП (11-25)'!Заголовки_для_печати</vt:lpstr>
      <vt:lpstr>'АПУ неотл.пом.(15-25)'!Заголовки_для_печати</vt:lpstr>
      <vt:lpstr>'АПУ обращения 13-25 '!Заголовки_для_печати</vt:lpstr>
      <vt:lpstr>'Гемодиализ по видам МП(13-25) '!Заголовки_для_печати</vt:lpstr>
      <vt:lpstr>'ДС(15-25)'!Заголовки_для_печати</vt:lpstr>
      <vt:lpstr>КС!Заголовки_для_печати</vt:lpstr>
      <vt:lpstr>'Мед.реаб.(АПУ,ДС,КС) (13-25)'!Заголовки_для_печати</vt:lpstr>
      <vt:lpstr>'Объем средств по ПР'!Заголовки_для_печати</vt:lpstr>
      <vt:lpstr>'ОДИ ПГГ(15-25) '!Заголовки_для_печати</vt:lpstr>
      <vt:lpstr>'Свод 2025 БП'!Заголовки_для_печати</vt:lpstr>
      <vt:lpstr>'Свод 2025 ТПОМС РБ'!Заголовки_для_печати</vt:lpstr>
      <vt:lpstr>'ФАП(15-25) '!Заголовки_для_печати</vt:lpstr>
      <vt:lpstr>'Центры здоровья Пр.11-25'!Заголовки_для_печати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2024-12-20T11:10:34Z</cp:lastPrinted>
  <dcterms:created xsi:type="dcterms:W3CDTF">2012-12-23T03:42:29Z</dcterms:created>
  <dcterms:modified xsi:type="dcterms:W3CDTF">2026-02-11T04:03:36Z</dcterms:modified>
</cp:coreProperties>
</file>