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it_3\Downloads\"/>
    </mc:Choice>
  </mc:AlternateContent>
  <xr:revisionPtr revIDLastSave="0" documentId="13_ncr:1_{F9514431-0F67-430D-A416-8231B672193A}" xr6:coauthVersionLast="36" xr6:coauthVersionMax="36" xr10:uidLastSave="{00000000-0000-0000-0000-000000000000}"/>
  <bookViews>
    <workbookView xWindow="0" yWindow="0" windowWidth="13065" windowHeight="11775" tabRatio="827" xr2:uid="{00000000-000D-0000-FFFF-FFFF00000000}"/>
  </bookViews>
  <sheets>
    <sheet name="Свод 2026 ТПОМС РБ" sheetId="31" r:id="rId1"/>
    <sheet name="Свод 2026 БП" sheetId="17" r:id="rId2"/>
    <sheet name=" СМП " sheetId="36" r:id="rId3"/>
    <sheet name="ДС(5-26)" sheetId="34" r:id="rId4"/>
    <sheet name="КС" sheetId="22" r:id="rId5"/>
    <sheet name=" Профилактика 5-26" sheetId="39" r:id="rId6"/>
    <sheet name="Диспан.набл.(КП) " sheetId="35" r:id="rId7"/>
    <sheet name="Дистанционное набл.(КП)" sheetId="47" r:id="rId8"/>
    <sheet name="Центры здоровья" sheetId="38" r:id="rId9"/>
    <sheet name="АПУ неотл.пом.(5-26)" sheetId="23" r:id="rId10"/>
    <sheet name="АПУ обращения  (5-26)" sheetId="50" r:id="rId11"/>
    <sheet name="Мед.реаб.(АПУ,ДС,КС)(5-26) " sheetId="29" r:id="rId12"/>
    <sheet name="ОДИ ПГГ(5-26)" sheetId="25" r:id="rId13"/>
    <sheet name="Школа(5-26)" sheetId="46" r:id="rId14"/>
    <sheet name="ФАП(5-26)" sheetId="27" r:id="rId15"/>
    <sheet name="Гемодиализ по видам МП(5-26)" sheetId="28" r:id="rId16"/>
    <sheet name="Гемодиализ по услугам (пр.5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5-26'!$A$13:$V$13</definedName>
    <definedName name="_xlnm._FilterDatabase" localSheetId="2" hidden="1">' СМП '!$A$11:$C$146</definedName>
    <definedName name="_xlnm._FilterDatabase" localSheetId="9" hidden="1">'АПУ неотл.пом.(5-26)'!$A$11:$C$146</definedName>
    <definedName name="_xlnm._FilterDatabase" localSheetId="10" hidden="1">'АПУ обращения  (5-26)'!$A$11:$C$146</definedName>
    <definedName name="_xlnm._FilterDatabase" localSheetId="15" hidden="1">'Гемодиализ по видам МП(5-26)'!$A$11:$J$148</definedName>
    <definedName name="_xlnm._FilterDatabase" localSheetId="6" hidden="1">'Диспан.набл.(КП) '!$A$11:$S$11</definedName>
    <definedName name="_xlnm._FilterDatabase" localSheetId="7" hidden="1">'Дистанционное набл.(КП)'!$A$12:$F$12</definedName>
    <definedName name="_xlnm._FilterDatabase" localSheetId="3" hidden="1">'ДС(5-26)'!$A$11:$BI$11</definedName>
    <definedName name="_xlnm._FilterDatabase" localSheetId="4" hidden="1">КС!$A$11:$CA$11</definedName>
    <definedName name="_xlnm._FilterDatabase" localSheetId="11" hidden="1">'Мед.реаб.(АПУ,ДС,КС)(5-26) '!$A$8:$G$8</definedName>
    <definedName name="_xlnm._FilterDatabase" localSheetId="12" hidden="1">'ОДИ ПГГ(5-26)'!$A$8:$O$8</definedName>
    <definedName name="_xlnm._FilterDatabase" localSheetId="1" hidden="1">'Свод 2026 БП'!$A$11:$C$146</definedName>
    <definedName name="_xlnm._FilterDatabase" localSheetId="0" hidden="1">'Свод 2026 ТПОМС РБ'!$A$15:$AG$150</definedName>
    <definedName name="_xlnm._FilterDatabase" localSheetId="14" hidden="1">'ФАП(5-26)'!$A$11:$AJ$149</definedName>
    <definedName name="_xlnm._FilterDatabase" localSheetId="8" hidden="1">'Центры здоровья'!$A$11:$C$146</definedName>
    <definedName name="_xlnm._FilterDatabase" localSheetId="13" hidden="1">'Школа(5-26)'!$A$7:$E$7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5-26'!$3:$8</definedName>
    <definedName name="_xlnm.Print_Titles" localSheetId="2">' СМП '!$4:$7</definedName>
    <definedName name="_xlnm.Print_Titles" localSheetId="9">'АПУ неотл.пом.(5-26)'!$4:$7</definedName>
    <definedName name="_xlnm.Print_Titles" localSheetId="10">'АПУ обращения  (5-26)'!$4:$7</definedName>
    <definedName name="_xlnm.Print_Titles" localSheetId="15">'Гемодиализ по видам МП(5-26)'!$7:$7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'ДС(5-26)'!$6:$7</definedName>
    <definedName name="_xlnm.Print_Titles" localSheetId="4">КС!$4:$7</definedName>
    <definedName name="_xlnm.Print_Titles" localSheetId="11">'Мед.реаб.(АПУ,ДС,КС)(5-26) '!$4:$7</definedName>
    <definedName name="_xlnm.Print_Titles" localSheetId="12">'ОДИ ПГГ(5-26)'!$4:$7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'ФАП(5-26)'!$4:$7</definedName>
    <definedName name="_xlnm.Print_Titles" localSheetId="8">'Центры здоровья'!$4:$7</definedName>
    <definedName name="_xlnm.Print_Titles" localSheetId="13">'Школа(5-26)'!$4:$6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91029" iterateDelta="1E-4"/>
</workbook>
</file>

<file path=xl/calcChain.xml><?xml version="1.0" encoding="utf-8"?>
<calcChain xmlns="http://schemas.openxmlformats.org/spreadsheetml/2006/main">
  <c r="D149" i="22" l="1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H11" i="22"/>
  <c r="H8" i="22" s="1"/>
  <c r="E151" i="50" l="1"/>
  <c r="F151" i="50"/>
  <c r="G151" i="50"/>
  <c r="H151" i="50"/>
  <c r="I151" i="50"/>
  <c r="J151" i="50"/>
  <c r="K151" i="50"/>
  <c r="L151" i="50"/>
  <c r="M151" i="50"/>
  <c r="N151" i="50"/>
  <c r="D151" i="50"/>
  <c r="E153" i="22"/>
  <c r="F153" i="22"/>
  <c r="G153" i="22"/>
  <c r="I153" i="22"/>
  <c r="J153" i="22"/>
  <c r="K153" i="22"/>
  <c r="L153" i="22"/>
  <c r="M153" i="22"/>
  <c r="N153" i="22"/>
  <c r="O153" i="22"/>
  <c r="P153" i="22"/>
  <c r="Q153" i="22"/>
  <c r="R153" i="22"/>
  <c r="D153" i="22"/>
  <c r="F37" i="50" l="1"/>
  <c r="F36" i="50"/>
  <c r="D132" i="50" l="1"/>
  <c r="D133" i="50"/>
  <c r="J88" i="50" l="1"/>
  <c r="D88" i="50" s="1"/>
  <c r="J70" i="50"/>
  <c r="J68" i="50"/>
  <c r="F86" i="50"/>
  <c r="E37" i="50"/>
  <c r="E36" i="50"/>
  <c r="G86" i="35" l="1"/>
  <c r="E41" i="46" l="1"/>
  <c r="D41" i="46"/>
  <c r="D128" i="46"/>
  <c r="D130" i="46"/>
  <c r="D97" i="46"/>
  <c r="D66" i="46"/>
  <c r="E58" i="46"/>
  <c r="D58" i="46"/>
  <c r="E22" i="46"/>
  <c r="D22" i="46"/>
  <c r="E87" i="46"/>
  <c r="D87" i="46"/>
  <c r="E85" i="46"/>
  <c r="D85" i="46"/>
  <c r="E69" i="46"/>
  <c r="D69" i="46"/>
  <c r="E67" i="46"/>
  <c r="D67" i="46"/>
  <c r="E36" i="46"/>
  <c r="D36" i="46"/>
  <c r="E35" i="46"/>
  <c r="D35" i="46"/>
  <c r="D67" i="23" l="1"/>
  <c r="D66" i="23"/>
  <c r="D49" i="23"/>
  <c r="D93" i="23"/>
  <c r="D92" i="23" s="1"/>
  <c r="D88" i="23"/>
  <c r="D86" i="23"/>
  <c r="D70" i="23"/>
  <c r="D68" i="23"/>
  <c r="D37" i="23"/>
  <c r="D36" i="23"/>
  <c r="E92" i="50" l="1"/>
  <c r="F92" i="50"/>
  <c r="G92" i="50"/>
  <c r="H92" i="50"/>
  <c r="I92" i="50"/>
  <c r="J92" i="50"/>
  <c r="K92" i="50"/>
  <c r="L92" i="50"/>
  <c r="L135" i="17" l="1"/>
  <c r="L131" i="17"/>
  <c r="L91" i="17"/>
  <c r="D89" i="50" l="1"/>
  <c r="D86" i="50"/>
  <c r="D85" i="50"/>
  <c r="D84" i="50"/>
  <c r="D83" i="50"/>
  <c r="D82" i="50"/>
  <c r="D69" i="50"/>
  <c r="D68" i="50"/>
  <c r="D67" i="50"/>
  <c r="L83" i="17" l="1"/>
  <c r="L85" i="17"/>
  <c r="L84" i="17"/>
  <c r="L89" i="17"/>
  <c r="L82" i="17"/>
  <c r="L67" i="17"/>
  <c r="L69" i="17"/>
  <c r="L86" i="17"/>
  <c r="L68" i="17"/>
  <c r="L133" i="17"/>
  <c r="S13" i="39" l="1"/>
  <c r="S10" i="39" s="1"/>
  <c r="H74" i="50" l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D149" i="50"/>
  <c r="D148" i="50"/>
  <c r="D147" i="50"/>
  <c r="D146" i="50"/>
  <c r="D145" i="50"/>
  <c r="D144" i="50"/>
  <c r="D143" i="50"/>
  <c r="D142" i="50"/>
  <c r="D141" i="50"/>
  <c r="D140" i="50"/>
  <c r="D139" i="50"/>
  <c r="D138" i="50"/>
  <c r="D137" i="50"/>
  <c r="D136" i="50"/>
  <c r="D134" i="50"/>
  <c r="D130" i="50"/>
  <c r="D129" i="50"/>
  <c r="D128" i="50"/>
  <c r="D127" i="50"/>
  <c r="D126" i="50"/>
  <c r="D125" i="50"/>
  <c r="D124" i="50"/>
  <c r="D123" i="50"/>
  <c r="D122" i="50"/>
  <c r="D121" i="50"/>
  <c r="D120" i="50"/>
  <c r="D119" i="50"/>
  <c r="D118" i="50"/>
  <c r="D117" i="50"/>
  <c r="D116" i="50"/>
  <c r="D115" i="50"/>
  <c r="D114" i="50"/>
  <c r="D113" i="50"/>
  <c r="D112" i="50"/>
  <c r="D111" i="50"/>
  <c r="D110" i="50"/>
  <c r="D109" i="50"/>
  <c r="D108" i="50"/>
  <c r="D107" i="50"/>
  <c r="D106" i="50"/>
  <c r="D105" i="50"/>
  <c r="D104" i="50"/>
  <c r="D103" i="50"/>
  <c r="D102" i="50"/>
  <c r="D101" i="50"/>
  <c r="D100" i="50"/>
  <c r="D99" i="50"/>
  <c r="D98" i="50"/>
  <c r="D97" i="50"/>
  <c r="D96" i="50"/>
  <c r="D95" i="50"/>
  <c r="D94" i="50"/>
  <c r="D93" i="50"/>
  <c r="D90" i="50"/>
  <c r="D87" i="50"/>
  <c r="D81" i="50"/>
  <c r="D80" i="50"/>
  <c r="D79" i="50"/>
  <c r="D78" i="50"/>
  <c r="D77" i="50"/>
  <c r="D76" i="50"/>
  <c r="D75" i="50"/>
  <c r="D74" i="50"/>
  <c r="D73" i="50"/>
  <c r="D72" i="50"/>
  <c r="D71" i="50"/>
  <c r="D70" i="50"/>
  <c r="D66" i="50"/>
  <c r="D65" i="50"/>
  <c r="D64" i="50"/>
  <c r="D63" i="50"/>
  <c r="D62" i="50"/>
  <c r="D61" i="50"/>
  <c r="D60" i="50"/>
  <c r="D59" i="50"/>
  <c r="D58" i="50"/>
  <c r="D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N11" i="50"/>
  <c r="N8" i="50" s="1"/>
  <c r="M11" i="50"/>
  <c r="M8" i="50" s="1"/>
  <c r="L11" i="50"/>
  <c r="L8" i="50" s="1"/>
  <c r="K11" i="50"/>
  <c r="K8" i="50" s="1"/>
  <c r="J11" i="50"/>
  <c r="J8" i="50" s="1"/>
  <c r="I11" i="50"/>
  <c r="I8" i="50" s="1"/>
  <c r="H11" i="50"/>
  <c r="H8" i="50" s="1"/>
  <c r="G11" i="50"/>
  <c r="G8" i="50" s="1"/>
  <c r="F11" i="50"/>
  <c r="F8" i="50" s="1"/>
  <c r="E11" i="50"/>
  <c r="E8" i="50" s="1"/>
  <c r="D10" i="50"/>
  <c r="L10" i="17" l="1"/>
  <c r="L9" i="17"/>
  <c r="L54" i="17"/>
  <c r="L116" i="17"/>
  <c r="L118" i="17"/>
  <c r="L119" i="17"/>
  <c r="L120" i="17"/>
  <c r="L115" i="17"/>
  <c r="L124" i="17"/>
  <c r="L117" i="17"/>
  <c r="L126" i="17"/>
  <c r="L127" i="17"/>
  <c r="L113" i="17"/>
  <c r="L129" i="17"/>
  <c r="L114" i="17"/>
  <c r="L122" i="17"/>
  <c r="L123" i="17"/>
  <c r="L125" i="17"/>
  <c r="L111" i="17"/>
  <c r="L112" i="17"/>
  <c r="L128" i="17"/>
  <c r="L121" i="17"/>
  <c r="L109" i="17"/>
  <c r="L110" i="17"/>
  <c r="L103" i="17"/>
  <c r="L105" i="17"/>
  <c r="L99" i="17"/>
  <c r="L100" i="17"/>
  <c r="L102" i="17"/>
  <c r="L104" i="17"/>
  <c r="L97" i="17"/>
  <c r="L98" i="17"/>
  <c r="L106" i="17"/>
  <c r="L107" i="17"/>
  <c r="L108" i="17"/>
  <c r="L101" i="17"/>
  <c r="L90" i="17"/>
  <c r="L93" i="17"/>
  <c r="L94" i="17"/>
  <c r="L96" i="17"/>
  <c r="L87" i="17"/>
  <c r="L81" i="17"/>
  <c r="L80" i="17"/>
  <c r="L78" i="17"/>
  <c r="L79" i="17"/>
  <c r="L76" i="17"/>
  <c r="L77" i="17"/>
  <c r="L75" i="17"/>
  <c r="L73" i="17"/>
  <c r="L74" i="17"/>
  <c r="L71" i="17"/>
  <c r="L72" i="17"/>
  <c r="L66" i="17"/>
  <c r="L65" i="17"/>
  <c r="L63" i="17"/>
  <c r="L57" i="17"/>
  <c r="L64" i="17"/>
  <c r="L56" i="17"/>
  <c r="L58" i="17"/>
  <c r="L59" i="17"/>
  <c r="L60" i="17"/>
  <c r="L61" i="17"/>
  <c r="L62" i="17"/>
  <c r="L55" i="17"/>
  <c r="L52" i="17"/>
  <c r="L53" i="17"/>
  <c r="L39" i="17"/>
  <c r="L40" i="17"/>
  <c r="L41" i="17"/>
  <c r="L46" i="17"/>
  <c r="L47" i="17"/>
  <c r="L48" i="17"/>
  <c r="L49" i="17"/>
  <c r="L42" i="17"/>
  <c r="L50" i="17"/>
  <c r="L43" i="17"/>
  <c r="L51" i="17"/>
  <c r="L44" i="17"/>
  <c r="L45" i="17"/>
  <c r="L38" i="17"/>
  <c r="L34" i="17"/>
  <c r="L35" i="17"/>
  <c r="L32" i="17"/>
  <c r="L26" i="17"/>
  <c r="L27" i="17"/>
  <c r="L30" i="17"/>
  <c r="L24" i="17"/>
  <c r="L33" i="17"/>
  <c r="L28" i="17"/>
  <c r="L31" i="17"/>
  <c r="L25" i="17"/>
  <c r="L29" i="17"/>
  <c r="L22" i="17"/>
  <c r="L18" i="17"/>
  <c r="L23" i="17"/>
  <c r="L17" i="17"/>
  <c r="L20" i="17"/>
  <c r="L14" i="17"/>
  <c r="L15" i="17"/>
  <c r="L16" i="17"/>
  <c r="L19" i="17"/>
  <c r="L13" i="17"/>
  <c r="L21" i="17"/>
  <c r="L12" i="17"/>
  <c r="L88" i="17"/>
  <c r="L70" i="17"/>
  <c r="L36" i="17"/>
  <c r="L37" i="17"/>
  <c r="L95" i="17"/>
  <c r="D92" i="50"/>
  <c r="L132" i="17"/>
  <c r="L137" i="17"/>
  <c r="L141" i="17"/>
  <c r="L145" i="17"/>
  <c r="L149" i="17"/>
  <c r="L138" i="17"/>
  <c r="L142" i="17"/>
  <c r="L134" i="17"/>
  <c r="L146" i="17"/>
  <c r="L139" i="17"/>
  <c r="L143" i="17"/>
  <c r="L147" i="17"/>
  <c r="L130" i="17"/>
  <c r="L136" i="17"/>
  <c r="L140" i="17"/>
  <c r="L144" i="17"/>
  <c r="L148" i="17"/>
  <c r="D11" i="50"/>
  <c r="D8" i="50" s="1"/>
  <c r="L92" i="17" l="1"/>
  <c r="H21" i="49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D22" i="49"/>
  <c r="U21" i="49" l="1"/>
  <c r="U23" i="49" s="1"/>
  <c r="D21" i="49"/>
  <c r="D23" i="49" s="1"/>
  <c r="W21" i="49"/>
  <c r="T21" i="49" l="1"/>
  <c r="W23" i="49"/>
  <c r="T23" i="49" l="1"/>
  <c r="D129" i="34" l="1"/>
  <c r="F11" i="35" l="1"/>
  <c r="I11" i="35"/>
  <c r="J11" i="35"/>
  <c r="L11" i="35"/>
  <c r="M11" i="35"/>
  <c r="O11" i="35"/>
  <c r="P11" i="35"/>
  <c r="R11" i="35"/>
  <c r="S11" i="35"/>
  <c r="Q139" i="35"/>
  <c r="Q138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7" i="35"/>
  <c r="Q93" i="35"/>
  <c r="Q92" i="35"/>
  <c r="Q89" i="35"/>
  <c r="Q88" i="35"/>
  <c r="Q87" i="35"/>
  <c r="Q86" i="35"/>
  <c r="Q85" i="35"/>
  <c r="Q84" i="35"/>
  <c r="Q83" i="35"/>
  <c r="Q80" i="35"/>
  <c r="Q79" i="35"/>
  <c r="Q78" i="35"/>
  <c r="Q77" i="35"/>
  <c r="Q76" i="35"/>
  <c r="Q75" i="35"/>
  <c r="Q74" i="35"/>
  <c r="Q73" i="35"/>
  <c r="Q70" i="35"/>
  <c r="Q69" i="35"/>
  <c r="Q68" i="35"/>
  <c r="Q67" i="35"/>
  <c r="Q66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50" i="35"/>
  <c r="Q48" i="35"/>
  <c r="Q47" i="35"/>
  <c r="Q46" i="35"/>
  <c r="Q45" i="35"/>
  <c r="Q44" i="35"/>
  <c r="Q43" i="35"/>
  <c r="Q42" i="35"/>
  <c r="Q41" i="35"/>
  <c r="Q40" i="35"/>
  <c r="Q39" i="35"/>
  <c r="Q37" i="35"/>
  <c r="Q36" i="35"/>
  <c r="Q33" i="35"/>
  <c r="Q32" i="35"/>
  <c r="Q31" i="35"/>
  <c r="Q30" i="35"/>
  <c r="Q29" i="35"/>
  <c r="Q28" i="35"/>
  <c r="Q27" i="35"/>
  <c r="Q26" i="35"/>
  <c r="Q25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N139" i="35"/>
  <c r="N138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3" i="35"/>
  <c r="N92" i="35"/>
  <c r="N89" i="35"/>
  <c r="N87" i="35"/>
  <c r="N86" i="35"/>
  <c r="N85" i="35"/>
  <c r="N84" i="35"/>
  <c r="N83" i="35"/>
  <c r="N75" i="35"/>
  <c r="N74" i="35"/>
  <c r="N73" i="35"/>
  <c r="N69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6" i="35"/>
  <c r="N33" i="35"/>
  <c r="N32" i="35"/>
  <c r="N31" i="35"/>
  <c r="N30" i="35"/>
  <c r="N29" i="35"/>
  <c r="N28" i="35"/>
  <c r="N27" i="35"/>
  <c r="N26" i="35"/>
  <c r="N25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K139" i="35"/>
  <c r="K138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7" i="35"/>
  <c r="K93" i="35"/>
  <c r="K92" i="35"/>
  <c r="K89" i="35"/>
  <c r="K87" i="35"/>
  <c r="K86" i="35"/>
  <c r="K85" i="35"/>
  <c r="K84" i="35"/>
  <c r="K83" i="35"/>
  <c r="K75" i="35"/>
  <c r="K74" i="35"/>
  <c r="K73" i="35"/>
  <c r="K69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6" i="35"/>
  <c r="K33" i="35"/>
  <c r="K32" i="35"/>
  <c r="K31" i="35"/>
  <c r="K30" i="35"/>
  <c r="K29" i="35"/>
  <c r="K28" i="35"/>
  <c r="K27" i="35"/>
  <c r="K26" i="35"/>
  <c r="K25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H13" i="35"/>
  <c r="H14" i="35"/>
  <c r="H15" i="35"/>
  <c r="H16" i="35"/>
  <c r="H17" i="35"/>
  <c r="H18" i="35"/>
  <c r="H19" i="35"/>
  <c r="H20" i="35"/>
  <c r="H21" i="35"/>
  <c r="H22" i="35"/>
  <c r="H23" i="35"/>
  <c r="H25" i="35"/>
  <c r="H26" i="35"/>
  <c r="H27" i="35"/>
  <c r="H29" i="35"/>
  <c r="H30" i="35"/>
  <c r="H31" i="35"/>
  <c r="H33" i="35"/>
  <c r="H36" i="35"/>
  <c r="H41" i="35"/>
  <c r="H42" i="35"/>
  <c r="H43" i="35"/>
  <c r="H44" i="35"/>
  <c r="H45" i="35"/>
  <c r="H46" i="35"/>
  <c r="H47" i="35"/>
  <c r="H48" i="35"/>
  <c r="H49" i="35"/>
  <c r="H50" i="35"/>
  <c r="H51" i="35"/>
  <c r="H53" i="35"/>
  <c r="H54" i="35"/>
  <c r="H55" i="35"/>
  <c r="H56" i="35"/>
  <c r="H57" i="35"/>
  <c r="H58" i="35"/>
  <c r="H59" i="35"/>
  <c r="H60" i="35"/>
  <c r="H61" i="35"/>
  <c r="H62" i="35"/>
  <c r="H63" i="35"/>
  <c r="H73" i="35"/>
  <c r="H74" i="35"/>
  <c r="H75" i="35"/>
  <c r="H83" i="35"/>
  <c r="H84" i="35"/>
  <c r="H85" i="35"/>
  <c r="H86" i="35"/>
  <c r="H87" i="35"/>
  <c r="H89" i="35"/>
  <c r="H92" i="35"/>
  <c r="H93" i="35"/>
  <c r="H98" i="35"/>
  <c r="H99" i="35"/>
  <c r="H100" i="35"/>
  <c r="H101" i="35"/>
  <c r="H102" i="35"/>
  <c r="H103" i="35"/>
  <c r="H104" i="35"/>
  <c r="H105" i="35"/>
  <c r="H106" i="35"/>
  <c r="H107" i="35"/>
  <c r="H109" i="35"/>
  <c r="H110" i="35"/>
  <c r="H130" i="35"/>
  <c r="H138" i="35"/>
  <c r="H139" i="35"/>
  <c r="H12" i="35"/>
  <c r="E16" i="35"/>
  <c r="G13" i="35"/>
  <c r="G14" i="35"/>
  <c r="G15" i="35"/>
  <c r="G16" i="35"/>
  <c r="G17" i="35"/>
  <c r="G18" i="35"/>
  <c r="G19" i="35"/>
  <c r="G23" i="35"/>
  <c r="G26" i="35"/>
  <c r="G27" i="35"/>
  <c r="G28" i="35"/>
  <c r="G30" i="35"/>
  <c r="G31" i="35"/>
  <c r="G32" i="35"/>
  <c r="G36" i="35"/>
  <c r="G37" i="35"/>
  <c r="G39" i="35"/>
  <c r="G40" i="35"/>
  <c r="G41" i="35"/>
  <c r="G42" i="35"/>
  <c r="G43" i="35"/>
  <c r="G44" i="35"/>
  <c r="G45" i="35"/>
  <c r="G46" i="35"/>
  <c r="G50" i="35"/>
  <c r="G51" i="35"/>
  <c r="G52" i="35"/>
  <c r="G53" i="35"/>
  <c r="G55" i="35"/>
  <c r="G56" i="35"/>
  <c r="G57" i="35"/>
  <c r="G59" i="35"/>
  <c r="G60" i="35"/>
  <c r="G61" i="35"/>
  <c r="G62" i="35"/>
  <c r="G63" i="35"/>
  <c r="G66" i="35"/>
  <c r="G67" i="35"/>
  <c r="G68" i="35"/>
  <c r="G69" i="35"/>
  <c r="G70" i="35"/>
  <c r="G83" i="35"/>
  <c r="G88" i="35"/>
  <c r="G100" i="35"/>
  <c r="G103" i="35"/>
  <c r="G105" i="35"/>
  <c r="G107" i="35"/>
  <c r="G108" i="35"/>
  <c r="G110" i="35"/>
  <c r="K11" i="35" l="1"/>
  <c r="N11" i="35"/>
  <c r="H11" i="35"/>
  <c r="Q11" i="35"/>
  <c r="G11" i="35"/>
  <c r="Q11" i="22" l="1"/>
  <c r="Q8" i="22" s="1"/>
  <c r="J11" i="22"/>
  <c r="J8" i="22" s="1"/>
  <c r="J11" i="34" l="1"/>
  <c r="J8" i="34" s="1"/>
  <c r="F11" i="34" l="1"/>
  <c r="F8" i="34" s="1"/>
  <c r="G11" i="34"/>
  <c r="G8" i="34" s="1"/>
  <c r="H11" i="34"/>
  <c r="H8" i="34" s="1"/>
  <c r="I11" i="34"/>
  <c r="I8" i="34" s="1"/>
  <c r="E11" i="34" l="1"/>
  <c r="E8" i="34" s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N8" i="17" s="1"/>
  <c r="E139" i="35" l="1"/>
  <c r="D139" i="35" s="1"/>
  <c r="E138" i="35"/>
  <c r="D138" i="35" s="1"/>
  <c r="E130" i="35"/>
  <c r="D130" i="35" s="1"/>
  <c r="E110" i="35"/>
  <c r="D110" i="35" s="1"/>
  <c r="E109" i="35"/>
  <c r="D109" i="35" s="1"/>
  <c r="E108" i="35"/>
  <c r="D108" i="35" s="1"/>
  <c r="E107" i="35"/>
  <c r="D107" i="35" s="1"/>
  <c r="E106" i="35"/>
  <c r="D106" i="35" s="1"/>
  <c r="E105" i="35"/>
  <c r="D105" i="35" s="1"/>
  <c r="E104" i="35"/>
  <c r="D104" i="35" s="1"/>
  <c r="E103" i="35"/>
  <c r="D103" i="35" s="1"/>
  <c r="E102" i="35"/>
  <c r="D102" i="35" s="1"/>
  <c r="E101" i="35"/>
  <c r="D101" i="35" s="1"/>
  <c r="E100" i="35"/>
  <c r="D100" i="35" s="1"/>
  <c r="E99" i="35"/>
  <c r="D99" i="35" s="1"/>
  <c r="E98" i="35"/>
  <c r="D98" i="35" s="1"/>
  <c r="E97" i="35"/>
  <c r="D97" i="35" s="1"/>
  <c r="E93" i="35"/>
  <c r="D93" i="35" s="1"/>
  <c r="E92" i="35"/>
  <c r="D92" i="35" s="1"/>
  <c r="E89" i="35"/>
  <c r="D89" i="35" s="1"/>
  <c r="D88" i="35"/>
  <c r="E87" i="35"/>
  <c r="D87" i="35" s="1"/>
  <c r="E86" i="35"/>
  <c r="D86" i="35" s="1"/>
  <c r="E85" i="35"/>
  <c r="D85" i="35" s="1"/>
  <c r="E84" i="35"/>
  <c r="D84" i="35" s="1"/>
  <c r="E83" i="35"/>
  <c r="D83" i="35" s="1"/>
  <c r="E80" i="35"/>
  <c r="D80" i="35" s="1"/>
  <c r="E79" i="35"/>
  <c r="D79" i="35" s="1"/>
  <c r="E78" i="35"/>
  <c r="D78" i="35" s="1"/>
  <c r="E77" i="35"/>
  <c r="D77" i="35" s="1"/>
  <c r="E76" i="35"/>
  <c r="D76" i="35" s="1"/>
  <c r="E75" i="35"/>
  <c r="D75" i="35" s="1"/>
  <c r="E74" i="35"/>
  <c r="D74" i="35" s="1"/>
  <c r="E73" i="35"/>
  <c r="D73" i="35" s="1"/>
  <c r="D70" i="35"/>
  <c r="D69" i="35"/>
  <c r="D68" i="35"/>
  <c r="D67" i="35"/>
  <c r="D66" i="35"/>
  <c r="E63" i="35"/>
  <c r="D63" i="35" s="1"/>
  <c r="E62" i="35"/>
  <c r="D62" i="35" s="1"/>
  <c r="E61" i="35"/>
  <c r="D61" i="35" s="1"/>
  <c r="E60" i="35"/>
  <c r="D60" i="35" s="1"/>
  <c r="E59" i="35"/>
  <c r="D59" i="35" s="1"/>
  <c r="E58" i="35"/>
  <c r="D58" i="35" s="1"/>
  <c r="E57" i="35"/>
  <c r="D57" i="35" s="1"/>
  <c r="E56" i="35"/>
  <c r="D56" i="35" s="1"/>
  <c r="E55" i="35"/>
  <c r="D55" i="35" s="1"/>
  <c r="E54" i="35"/>
  <c r="D54" i="35" s="1"/>
  <c r="E53" i="35"/>
  <c r="D53" i="35" s="1"/>
  <c r="E52" i="35"/>
  <c r="D52" i="35" s="1"/>
  <c r="E51" i="35"/>
  <c r="D51" i="35" s="1"/>
  <c r="E50" i="35"/>
  <c r="D50" i="35" s="1"/>
  <c r="E49" i="35"/>
  <c r="D49" i="35" s="1"/>
  <c r="E48" i="35"/>
  <c r="D48" i="35" s="1"/>
  <c r="E47" i="35"/>
  <c r="D47" i="35" s="1"/>
  <c r="E46" i="35"/>
  <c r="D46" i="35" s="1"/>
  <c r="E45" i="35"/>
  <c r="D45" i="35" s="1"/>
  <c r="E44" i="35"/>
  <c r="D44" i="35" s="1"/>
  <c r="E43" i="35"/>
  <c r="D43" i="35" s="1"/>
  <c r="E42" i="35"/>
  <c r="D42" i="35" s="1"/>
  <c r="E41" i="35"/>
  <c r="D41" i="35" s="1"/>
  <c r="E40" i="35"/>
  <c r="D40" i="35" s="1"/>
  <c r="E39" i="35"/>
  <c r="D39" i="35" s="1"/>
  <c r="D37" i="35"/>
  <c r="E36" i="35"/>
  <c r="D36" i="35" s="1"/>
  <c r="E33" i="35"/>
  <c r="D33" i="35" s="1"/>
  <c r="E32" i="35"/>
  <c r="D32" i="35" s="1"/>
  <c r="E31" i="35"/>
  <c r="D31" i="35" s="1"/>
  <c r="E30" i="35"/>
  <c r="D30" i="35" s="1"/>
  <c r="E29" i="35"/>
  <c r="D29" i="35" s="1"/>
  <c r="E28" i="35"/>
  <c r="D28" i="35" s="1"/>
  <c r="E27" i="35"/>
  <c r="D27" i="35" s="1"/>
  <c r="E26" i="35"/>
  <c r="D26" i="35" s="1"/>
  <c r="E25" i="35"/>
  <c r="D25" i="35" s="1"/>
  <c r="E23" i="35"/>
  <c r="D23" i="35" s="1"/>
  <c r="E22" i="35"/>
  <c r="D22" i="35" s="1"/>
  <c r="E21" i="35"/>
  <c r="D21" i="35" s="1"/>
  <c r="E20" i="35"/>
  <c r="D20" i="35" s="1"/>
  <c r="E19" i="35"/>
  <c r="D19" i="35" s="1"/>
  <c r="E18" i="35"/>
  <c r="D18" i="35" s="1"/>
  <c r="E17" i="35"/>
  <c r="D17" i="35" s="1"/>
  <c r="E15" i="35"/>
  <c r="D15" i="35" s="1"/>
  <c r="E14" i="35"/>
  <c r="D14" i="35" s="1"/>
  <c r="E13" i="35"/>
  <c r="D13" i="35" s="1"/>
  <c r="E12" i="35"/>
  <c r="D16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E11" i="35" l="1"/>
  <c r="D12" i="47"/>
  <c r="D9" i="47" s="1"/>
  <c r="I11" i="17"/>
  <c r="I8" i="17" s="1"/>
  <c r="D13" i="25" l="1"/>
  <c r="D14" i="25"/>
  <c r="D15" i="25"/>
  <c r="D16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N8" i="25" s="1"/>
  <c r="O11" i="25"/>
  <c r="O8" i="25" s="1"/>
  <c r="E10" i="46" l="1"/>
  <c r="E7" i="46" s="1"/>
  <c r="D10" i="46"/>
  <c r="D7" i="46" s="1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I8" i="35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D91" i="36" l="1"/>
  <c r="G15" i="31" l="1"/>
  <c r="G12" i="31" s="1"/>
  <c r="L15" i="31"/>
  <c r="L12" i="31" s="1"/>
  <c r="O8" i="35" l="1"/>
  <c r="L8" i="35"/>
  <c r="D9" i="36" l="1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Q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T14" i="39" l="1"/>
  <c r="Q14" i="39" s="1"/>
  <c r="T15" i="39"/>
  <c r="T16" i="39"/>
  <c r="T17" i="39"/>
  <c r="T18" i="39"/>
  <c r="T19" i="39"/>
  <c r="T20" i="39"/>
  <c r="T21" i="39"/>
  <c r="T22" i="39"/>
  <c r="T23" i="39"/>
  <c r="T24" i="39"/>
  <c r="T25" i="39"/>
  <c r="T26" i="39"/>
  <c r="T27" i="39"/>
  <c r="T28" i="39"/>
  <c r="T29" i="39"/>
  <c r="T30" i="39"/>
  <c r="T31" i="39"/>
  <c r="T32" i="39"/>
  <c r="T33" i="39"/>
  <c r="T34" i="39"/>
  <c r="T35" i="39"/>
  <c r="T36" i="39"/>
  <c r="T37" i="39"/>
  <c r="T38" i="39"/>
  <c r="T39" i="39"/>
  <c r="T40" i="39"/>
  <c r="T41" i="39"/>
  <c r="T42" i="39"/>
  <c r="T43" i="39"/>
  <c r="T44" i="39"/>
  <c r="T45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T66" i="39"/>
  <c r="T67" i="39"/>
  <c r="T68" i="39"/>
  <c r="T69" i="39"/>
  <c r="T70" i="39"/>
  <c r="T71" i="39"/>
  <c r="T72" i="39"/>
  <c r="T73" i="39"/>
  <c r="T74" i="39"/>
  <c r="T75" i="39"/>
  <c r="T76" i="39"/>
  <c r="T77" i="39"/>
  <c r="T78" i="39"/>
  <c r="T79" i="39"/>
  <c r="T80" i="39"/>
  <c r="T81" i="39"/>
  <c r="T82" i="39"/>
  <c r="T83" i="39"/>
  <c r="T84" i="39"/>
  <c r="T85" i="39"/>
  <c r="T86" i="39"/>
  <c r="T87" i="39"/>
  <c r="T88" i="39"/>
  <c r="T89" i="39"/>
  <c r="T90" i="39"/>
  <c r="T91" i="39"/>
  <c r="T92" i="39"/>
  <c r="T93" i="39"/>
  <c r="T94" i="39"/>
  <c r="T95" i="39"/>
  <c r="T96" i="39"/>
  <c r="T97" i="39"/>
  <c r="T98" i="39"/>
  <c r="T99" i="39"/>
  <c r="T100" i="39"/>
  <c r="T101" i="39"/>
  <c r="T102" i="39"/>
  <c r="T103" i="39"/>
  <c r="T104" i="39"/>
  <c r="T105" i="39"/>
  <c r="T106" i="39"/>
  <c r="T107" i="39"/>
  <c r="T108" i="39"/>
  <c r="T109" i="39"/>
  <c r="T110" i="39"/>
  <c r="T111" i="39"/>
  <c r="T112" i="39"/>
  <c r="T113" i="39"/>
  <c r="T114" i="39"/>
  <c r="T115" i="39"/>
  <c r="T116" i="39"/>
  <c r="T117" i="39"/>
  <c r="T118" i="39"/>
  <c r="T119" i="39"/>
  <c r="T120" i="39"/>
  <c r="T121" i="39"/>
  <c r="T122" i="39"/>
  <c r="T123" i="39"/>
  <c r="T124" i="39"/>
  <c r="T125" i="39"/>
  <c r="T126" i="39"/>
  <c r="T127" i="39"/>
  <c r="T128" i="39"/>
  <c r="T129" i="39"/>
  <c r="T130" i="39"/>
  <c r="T131" i="39"/>
  <c r="T132" i="39"/>
  <c r="T133" i="39"/>
  <c r="T134" i="39"/>
  <c r="T135" i="39"/>
  <c r="T136" i="39"/>
  <c r="T137" i="39"/>
  <c r="T138" i="39"/>
  <c r="T139" i="39"/>
  <c r="T140" i="39"/>
  <c r="T141" i="39"/>
  <c r="T142" i="39"/>
  <c r="T143" i="39"/>
  <c r="T144" i="39"/>
  <c r="T145" i="39"/>
  <c r="T146" i="39"/>
  <c r="T147" i="39"/>
  <c r="T148" i="39"/>
  <c r="T149" i="39"/>
  <c r="T150" i="39"/>
  <c r="T12" i="39" l="1"/>
  <c r="E11" i="29" l="1"/>
  <c r="E8" i="29" s="1"/>
  <c r="Q14" i="17" l="1"/>
  <c r="D10" i="25" l="1"/>
  <c r="D12" i="35" l="1"/>
  <c r="S8" i="35"/>
  <c r="R8" i="35"/>
  <c r="P8" i="35"/>
  <c r="M8" i="35"/>
  <c r="J8" i="35"/>
  <c r="F8" i="35"/>
  <c r="Q8" i="35" l="1"/>
  <c r="H8" i="35"/>
  <c r="K8" i="35"/>
  <c r="G8" i="35"/>
  <c r="O9" i="17" l="1"/>
  <c r="F11" i="29" l="1"/>
  <c r="F8" i="29" s="1"/>
  <c r="G11" i="29"/>
  <c r="G8" i="29" s="1"/>
  <c r="P11" i="17" l="1"/>
  <c r="P8" i="17" s="1"/>
  <c r="K11" i="34" l="1"/>
  <c r="K8" i="34" s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8" i="34" s="1"/>
  <c r="D10" i="22"/>
  <c r="R11" i="22"/>
  <c r="R8" i="22" s="1"/>
  <c r="P11" i="22"/>
  <c r="P8" i="22" s="1"/>
  <c r="O11" i="22"/>
  <c r="O8" i="22" s="1"/>
  <c r="N11" i="22"/>
  <c r="N8" i="22" s="1"/>
  <c r="M11" i="22"/>
  <c r="M8" i="22" s="1"/>
  <c r="L11" i="22"/>
  <c r="L8" i="22" s="1"/>
  <c r="K11" i="22"/>
  <c r="K8" i="22" s="1"/>
  <c r="I11" i="22"/>
  <c r="I8" i="22" s="1"/>
  <c r="G11" i="22"/>
  <c r="G8" i="22" s="1"/>
  <c r="F11" i="22"/>
  <c r="F8" i="22" s="1"/>
  <c r="E11" i="28" l="1"/>
  <c r="E8" i="28" s="1"/>
  <c r="F11" i="28"/>
  <c r="F8" i="28" s="1"/>
  <c r="G11" i="28"/>
  <c r="G8" i="28" s="1"/>
  <c r="D11" i="27"/>
  <c r="D8" i="27" s="1"/>
  <c r="H11" i="25" l="1"/>
  <c r="H8" i="25" s="1"/>
  <c r="I11" i="25"/>
  <c r="I8" i="25" s="1"/>
  <c r="J11" i="25"/>
  <c r="J8" i="25" s="1"/>
  <c r="M11" i="25"/>
  <c r="M8" i="25" s="1"/>
  <c r="E11" i="25"/>
  <c r="E8" i="25" s="1"/>
  <c r="L11" i="25" l="1"/>
  <c r="L8" i="25" s="1"/>
  <c r="K11" i="25"/>
  <c r="K8" i="25" s="1"/>
  <c r="F11" i="25"/>
  <c r="F8" i="25" s="1"/>
  <c r="D11" i="23" l="1"/>
  <c r="D8" i="23" s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H10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E8" i="17" s="1"/>
  <c r="O11" i="17"/>
  <c r="O8" i="17" s="1"/>
  <c r="K11" i="17"/>
  <c r="K8" i="17" s="1"/>
  <c r="D11" i="38"/>
  <c r="D8" i="38" s="1"/>
  <c r="E15" i="31" l="1"/>
  <c r="E12" i="31" s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N14" i="39"/>
  <c r="K14" i="39"/>
  <c r="H14" i="39" s="1"/>
  <c r="E14" i="39"/>
  <c r="V13" i="39"/>
  <c r="V10" i="39" s="1"/>
  <c r="U13" i="39"/>
  <c r="U10" i="39" s="1"/>
  <c r="R13" i="39"/>
  <c r="R10" i="39" s="1"/>
  <c r="P13" i="39"/>
  <c r="P10" i="39" s="1"/>
  <c r="O13" i="39"/>
  <c r="O10" i="39" s="1"/>
  <c r="M13" i="39"/>
  <c r="M10" i="39" s="1"/>
  <c r="L13" i="39"/>
  <c r="L10" i="39" s="1"/>
  <c r="J13" i="39"/>
  <c r="J10" i="39" s="1"/>
  <c r="I13" i="39"/>
  <c r="I10" i="39" s="1"/>
  <c r="G13" i="39"/>
  <c r="G10" i="39" s="1"/>
  <c r="F13" i="39"/>
  <c r="F10" i="39" s="1"/>
  <c r="Q12" i="39"/>
  <c r="N12" i="39"/>
  <c r="K12" i="39"/>
  <c r="E12" i="39"/>
  <c r="Q10" i="39" l="1"/>
  <c r="H12" i="39"/>
  <c r="D146" i="39"/>
  <c r="K13" i="39"/>
  <c r="K10" i="39" s="1"/>
  <c r="D141" i="39"/>
  <c r="D21" i="39"/>
  <c r="D78" i="39"/>
  <c r="D84" i="39"/>
  <c r="D56" i="39"/>
  <c r="D70" i="39"/>
  <c r="D31" i="39"/>
  <c r="N13" i="39"/>
  <c r="N10" i="39" s="1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E10" i="39" s="1"/>
  <c r="T13" i="39"/>
  <c r="T10" i="39" s="1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H10" i="39" l="1"/>
  <c r="G129" i="17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J8" i="17" s="1"/>
  <c r="D13" i="39"/>
  <c r="D10" i="39" s="1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G8" i="17" s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G8" i="36" s="1"/>
  <c r="F11" i="36"/>
  <c r="F8" i="36" s="1"/>
  <c r="E11" i="36"/>
  <c r="E8" i="36" s="1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D8" i="36" s="1"/>
  <c r="H13" i="31" l="1"/>
  <c r="H145" i="31"/>
  <c r="H14" i="31"/>
  <c r="H106" i="31"/>
  <c r="H28" i="31"/>
  <c r="H17" i="31"/>
  <c r="H90" i="31"/>
  <c r="H18" i="31"/>
  <c r="H54" i="31"/>
  <c r="Q11" i="17"/>
  <c r="Q8" i="17" s="1"/>
  <c r="H11" i="36"/>
  <c r="H15" i="31" l="1"/>
  <c r="H12" i="31" s="1"/>
  <c r="H21" i="17" l="1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s="1"/>
  <c r="D12" i="29" l="1"/>
  <c r="D10" i="29"/>
  <c r="D12" i="17"/>
  <c r="E11" i="22"/>
  <c r="E8" i="22" s="1"/>
  <c r="D10" i="17"/>
  <c r="D9" i="17"/>
  <c r="D13" i="31" l="1"/>
  <c r="S9" i="17"/>
  <c r="S10" i="17"/>
  <c r="D14" i="31"/>
  <c r="D16" i="31"/>
  <c r="D15" i="31" s="1"/>
  <c r="D12" i="31" s="1"/>
  <c r="D11" i="17"/>
  <c r="D8" i="17" s="1"/>
  <c r="S12" i="17"/>
  <c r="D11" i="29"/>
  <c r="D8" i="29" s="1"/>
  <c r="J13" i="31" l="1"/>
  <c r="J14" i="31"/>
  <c r="J16" i="31"/>
  <c r="J15" i="31" s="1"/>
  <c r="J12" i="31" s="1"/>
  <c r="S11" i="17"/>
  <c r="S8" i="17" s="1"/>
  <c r="M147" i="17" l="1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1" i="17"/>
  <c r="M73" i="17"/>
  <c r="M65" i="17"/>
  <c r="M58" i="17"/>
  <c r="M50" i="17"/>
  <c r="M42" i="17"/>
  <c r="M29" i="17"/>
  <c r="M22" i="17"/>
  <c r="M14" i="17"/>
  <c r="M126" i="17"/>
  <c r="M49" i="17"/>
  <c r="F95" i="17" l="1"/>
  <c r="F94" i="17"/>
  <c r="F93" i="17"/>
  <c r="F10" i="17"/>
  <c r="F13" i="31" l="1"/>
  <c r="F14" i="31"/>
  <c r="T9" i="17" l="1"/>
  <c r="T10" i="17"/>
  <c r="K14" i="31" l="1"/>
  <c r="M14" i="31" s="1"/>
  <c r="K13" i="31"/>
  <c r="M13" i="31" s="1"/>
  <c r="D11" i="22" l="1"/>
  <c r="D8" i="22" s="1"/>
  <c r="F97" i="31" l="1"/>
  <c r="K97" i="31" s="1"/>
  <c r="M97" i="31" s="1"/>
  <c r="F98" i="31"/>
  <c r="K98" i="31" s="1"/>
  <c r="M98" i="31" s="1"/>
  <c r="F99" i="31"/>
  <c r="K99" i="31" s="1"/>
  <c r="M99" i="31" s="1"/>
  <c r="T93" i="17"/>
  <c r="T95" i="17"/>
  <c r="T94" i="17"/>
  <c r="D11" i="28" l="1"/>
  <c r="D8" i="28" s="1"/>
  <c r="R12" i="17"/>
  <c r="R11" i="17" l="1"/>
  <c r="R8" i="17" s="1"/>
  <c r="I16" i="31"/>
  <c r="I15" i="31" s="1"/>
  <c r="I12" i="31" s="1"/>
  <c r="N8" i="35" l="1"/>
  <c r="E8" i="35"/>
  <c r="D11" i="35" l="1"/>
  <c r="H15" i="17"/>
  <c r="H11" i="17" l="1"/>
  <c r="H8" i="17" s="1"/>
  <c r="D8" i="35"/>
  <c r="F116" i="17" l="1"/>
  <c r="F120" i="31" s="1"/>
  <c r="K120" i="31" s="1"/>
  <c r="M120" i="31" s="1"/>
  <c r="F91" i="17"/>
  <c r="F95" i="31" s="1"/>
  <c r="K95" i="31" s="1"/>
  <c r="M95" i="31" s="1"/>
  <c r="F135" i="17"/>
  <c r="F121" i="17"/>
  <c r="F122" i="17"/>
  <c r="F146" i="17"/>
  <c r="T146" i="17" s="1"/>
  <c r="F117" i="17"/>
  <c r="F65" i="17"/>
  <c r="F69" i="31" s="1"/>
  <c r="K69" i="31" s="1"/>
  <c r="M69" i="31" s="1"/>
  <c r="F121" i="31" l="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T116" i="17"/>
  <c r="T135" i="17"/>
  <c r="T122" i="17"/>
  <c r="T121" i="17"/>
  <c r="T65" i="17"/>
  <c r="F35" i="17"/>
  <c r="F39" i="31" s="1"/>
  <c r="K39" i="31" s="1"/>
  <c r="M39" i="31" s="1"/>
  <c r="F114" i="17"/>
  <c r="F118" i="31" s="1"/>
  <c r="K118" i="31" s="1"/>
  <c r="M118" i="31" s="1"/>
  <c r="F118" i="17"/>
  <c r="F34" i="17"/>
  <c r="T34" i="17" s="1"/>
  <c r="T117" i="17"/>
  <c r="F112" i="17"/>
  <c r="F124" i="17"/>
  <c r="F128" i="31" s="1"/>
  <c r="K128" i="31" s="1"/>
  <c r="M128" i="31" s="1"/>
  <c r="F147" i="17"/>
  <c r="T147" i="17" s="1"/>
  <c r="F111" i="17"/>
  <c r="F115" i="31" s="1"/>
  <c r="K115" i="31" s="1"/>
  <c r="M115" i="31" s="1"/>
  <c r="F119" i="17"/>
  <c r="F149" i="17"/>
  <c r="F125" i="17"/>
  <c r="F129" i="31" s="1"/>
  <c r="K129" i="31" s="1"/>
  <c r="M129" i="31" s="1"/>
  <c r="F64" i="17"/>
  <c r="F150" i="31"/>
  <c r="K150" i="31" s="1"/>
  <c r="M150" i="31" s="1"/>
  <c r="T91" i="17"/>
  <c r="F142" i="17"/>
  <c r="F126" i="17"/>
  <c r="F24" i="17"/>
  <c r="T24" i="17" s="1"/>
  <c r="F148" i="17"/>
  <c r="T148" i="17" s="1"/>
  <c r="F127" i="17"/>
  <c r="F115" i="17"/>
  <c r="F128" i="17"/>
  <c r="F140" i="17"/>
  <c r="T140" i="17" s="1"/>
  <c r="F129" i="17"/>
  <c r="T35" i="17" l="1"/>
  <c r="F123" i="31"/>
  <c r="K123" i="31" s="1"/>
  <c r="M123" i="31" s="1"/>
  <c r="T149" i="17"/>
  <c r="T126" i="17"/>
  <c r="T111" i="17"/>
  <c r="F146" i="31"/>
  <c r="K146" i="31" s="1"/>
  <c r="M146" i="31" s="1"/>
  <c r="F132" i="31"/>
  <c r="K132" i="31" s="1"/>
  <c r="M132" i="31" s="1"/>
  <c r="T112" i="17"/>
  <c r="F122" i="31"/>
  <c r="K122" i="31" s="1"/>
  <c r="M122" i="31" s="1"/>
  <c r="F144" i="31"/>
  <c r="K144" i="31" s="1"/>
  <c r="M144" i="31" s="1"/>
  <c r="T115" i="17"/>
  <c r="T127" i="17"/>
  <c r="T142" i="17"/>
  <c r="F130" i="31"/>
  <c r="K130" i="31" s="1"/>
  <c r="M130" i="31" s="1"/>
  <c r="T114" i="17"/>
  <c r="T124" i="17"/>
  <c r="F151" i="31"/>
  <c r="K151" i="31" s="1"/>
  <c r="M151" i="31" s="1"/>
  <c r="T128" i="17"/>
  <c r="T119" i="17"/>
  <c r="T118" i="17"/>
  <c r="T64" i="17"/>
  <c r="T129" i="17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T125" i="17"/>
  <c r="F119" i="31"/>
  <c r="K119" i="31" s="1"/>
  <c r="M119" i="31" s="1"/>
  <c r="F133" i="31"/>
  <c r="K133" i="31" s="1"/>
  <c r="M133" i="31" s="1"/>
  <c r="F26" i="17" l="1"/>
  <c r="F43" i="17"/>
  <c r="F82" i="17"/>
  <c r="F110" i="17"/>
  <c r="F33" i="17"/>
  <c r="F36" i="17"/>
  <c r="F14" i="17"/>
  <c r="F41" i="17"/>
  <c r="F30" i="17"/>
  <c r="F90" i="17"/>
  <c r="F45" i="17"/>
  <c r="F73" i="17"/>
  <c r="F27" i="17"/>
  <c r="F113" i="17"/>
  <c r="F117" i="31" s="1"/>
  <c r="K117" i="31" s="1"/>
  <c r="M117" i="31" s="1"/>
  <c r="F74" i="17"/>
  <c r="F108" i="17"/>
  <c r="F58" i="17"/>
  <c r="F68" i="17"/>
  <c r="F42" i="17"/>
  <c r="F104" i="17"/>
  <c r="F13" i="17"/>
  <c r="F12" i="17"/>
  <c r="T82" i="17" l="1"/>
  <c r="T43" i="17"/>
  <c r="F17" i="31"/>
  <c r="K17" i="31" s="1"/>
  <c r="M17" i="31" s="1"/>
  <c r="T104" i="17"/>
  <c r="F37" i="31"/>
  <c r="K37" i="31" s="1"/>
  <c r="M37" i="31" s="1"/>
  <c r="F72" i="31"/>
  <c r="K72" i="31" s="1"/>
  <c r="M72" i="31" s="1"/>
  <c r="T108" i="17"/>
  <c r="T90" i="17"/>
  <c r="F62" i="31"/>
  <c r="K62" i="31" s="1"/>
  <c r="M62" i="31" s="1"/>
  <c r="T30" i="17"/>
  <c r="F30" i="31"/>
  <c r="K30" i="31" s="1"/>
  <c r="M30" i="31" s="1"/>
  <c r="F86" i="31"/>
  <c r="K86" i="31" s="1"/>
  <c r="M86" i="31" s="1"/>
  <c r="T13" i="17"/>
  <c r="T113" i="17"/>
  <c r="T41" i="17"/>
  <c r="F78" i="31"/>
  <c r="K78" i="31" s="1"/>
  <c r="M78" i="31" s="1"/>
  <c r="F18" i="31"/>
  <c r="K18" i="31" s="1"/>
  <c r="M18" i="31" s="1"/>
  <c r="T36" i="17"/>
  <c r="F108" i="31"/>
  <c r="K108" i="31" s="1"/>
  <c r="M108" i="31" s="1"/>
  <c r="F31" i="31"/>
  <c r="K31" i="31" s="1"/>
  <c r="M31" i="31" s="1"/>
  <c r="T33" i="17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T58" i="17"/>
  <c r="F47" i="31"/>
  <c r="K47" i="31" s="1"/>
  <c r="M47" i="31" s="1"/>
  <c r="F112" i="31"/>
  <c r="K112" i="31" s="1"/>
  <c r="M112" i="31" s="1"/>
  <c r="F34" i="31"/>
  <c r="K34" i="31" s="1"/>
  <c r="M34" i="31" s="1"/>
  <c r="T26" i="17"/>
  <c r="T73" i="17"/>
  <c r="T110" i="17"/>
  <c r="F40" i="31"/>
  <c r="K40" i="31" s="1"/>
  <c r="M40" i="31" s="1"/>
  <c r="T14" i="17"/>
  <c r="T27" i="17"/>
  <c r="F45" i="31"/>
  <c r="K45" i="31" s="1"/>
  <c r="M45" i="31" s="1"/>
  <c r="F22" i="17"/>
  <c r="F76" i="17"/>
  <c r="F99" i="17"/>
  <c r="F23" i="17"/>
  <c r="F21" i="17"/>
  <c r="F101" i="17"/>
  <c r="F132" i="17"/>
  <c r="F79" i="17"/>
  <c r="F16" i="17"/>
  <c r="F56" i="17"/>
  <c r="F51" i="17"/>
  <c r="F81" i="17"/>
  <c r="F134" i="17"/>
  <c r="F87" i="17"/>
  <c r="F139" i="17"/>
  <c r="F62" i="17"/>
  <c r="F69" i="17"/>
  <c r="F53" i="17"/>
  <c r="F103" i="17"/>
  <c r="F83" i="17"/>
  <c r="F136" i="17"/>
  <c r="F38" i="17"/>
  <c r="F25" i="17"/>
  <c r="F31" i="17"/>
  <c r="F144" i="17"/>
  <c r="T144" i="17" s="1"/>
  <c r="F107" i="17"/>
  <c r="F137" i="17"/>
  <c r="T137" i="17" s="1"/>
  <c r="F59" i="17"/>
  <c r="F85" i="17"/>
  <c r="F67" i="17"/>
  <c r="F145" i="17"/>
  <c r="T145" i="17" s="1"/>
  <c r="F28" i="17"/>
  <c r="F106" i="17"/>
  <c r="F37" i="17"/>
  <c r="F120" i="17"/>
  <c r="F124" i="31" s="1"/>
  <c r="K124" i="31" s="1"/>
  <c r="M124" i="31" s="1"/>
  <c r="F84" i="17"/>
  <c r="T42" i="17"/>
  <c r="T74" i="17"/>
  <c r="T45" i="17"/>
  <c r="F71" i="17"/>
  <c r="F57" i="17"/>
  <c r="F63" i="17"/>
  <c r="F75" i="17"/>
  <c r="F92" i="17"/>
  <c r="F109" i="17"/>
  <c r="F29" i="17"/>
  <c r="F98" i="17"/>
  <c r="F47" i="17"/>
  <c r="F80" i="17"/>
  <c r="F20" i="17"/>
  <c r="F100" i="17"/>
  <c r="F49" i="17"/>
  <c r="F39" i="17"/>
  <c r="F46" i="17"/>
  <c r="F60" i="17"/>
  <c r="F138" i="17"/>
  <c r="F86" i="17"/>
  <c r="T68" i="17"/>
  <c r="F94" i="31"/>
  <c r="K94" i="31" s="1"/>
  <c r="M94" i="31" s="1"/>
  <c r="F19" i="17"/>
  <c r="F48" i="17"/>
  <c r="F143" i="17"/>
  <c r="T143" i="17" s="1"/>
  <c r="F77" i="17"/>
  <c r="F55" i="17"/>
  <c r="F133" i="17"/>
  <c r="F54" i="17"/>
  <c r="F131" i="17"/>
  <c r="F15" i="17"/>
  <c r="F96" i="17"/>
  <c r="T96" i="17" s="1"/>
  <c r="F78" i="17"/>
  <c r="F44" i="17"/>
  <c r="F50" i="17"/>
  <c r="F141" i="17"/>
  <c r="F145" i="31" s="1"/>
  <c r="K145" i="31" s="1"/>
  <c r="M145" i="31" s="1"/>
  <c r="F97" i="17"/>
  <c r="F102" i="17"/>
  <c r="F123" i="17"/>
  <c r="F61" i="17"/>
  <c r="F70" i="17"/>
  <c r="F130" i="17"/>
  <c r="F66" i="17"/>
  <c r="F52" i="17"/>
  <c r="F72" i="17"/>
  <c r="F40" i="17"/>
  <c r="F32" i="17"/>
  <c r="F105" i="17"/>
  <c r="L11" i="17"/>
  <c r="L8" i="17" s="1"/>
  <c r="F57" i="31" l="1"/>
  <c r="K57" i="31" s="1"/>
  <c r="M57" i="31" s="1"/>
  <c r="F107" i="31"/>
  <c r="K107" i="31" s="1"/>
  <c r="M107" i="31" s="1"/>
  <c r="T76" i="17"/>
  <c r="T50" i="17"/>
  <c r="F75" i="31"/>
  <c r="K75" i="31" s="1"/>
  <c r="M75" i="31" s="1"/>
  <c r="T80" i="17"/>
  <c r="T77" i="17"/>
  <c r="T38" i="17"/>
  <c r="F140" i="31"/>
  <c r="K140" i="31" s="1"/>
  <c r="M140" i="31" s="1"/>
  <c r="T72" i="17"/>
  <c r="F85" i="31"/>
  <c r="K85" i="31" s="1"/>
  <c r="M85" i="31" s="1"/>
  <c r="F83" i="31"/>
  <c r="K83" i="31" s="1"/>
  <c r="M83" i="31" s="1"/>
  <c r="F82" i="31"/>
  <c r="K82" i="31" s="1"/>
  <c r="M82" i="31" s="1"/>
  <c r="T71" i="17"/>
  <c r="T97" i="17"/>
  <c r="T75" i="17"/>
  <c r="F25" i="31"/>
  <c r="K25" i="31" s="1"/>
  <c r="M25" i="31" s="1"/>
  <c r="T66" i="17"/>
  <c r="T133" i="17"/>
  <c r="T63" i="17"/>
  <c r="F63" i="31"/>
  <c r="K63" i="31" s="1"/>
  <c r="M63" i="31" s="1"/>
  <c r="F87" i="31"/>
  <c r="K87" i="31" s="1"/>
  <c r="M87" i="31" s="1"/>
  <c r="F27" i="31"/>
  <c r="K27" i="31" s="1"/>
  <c r="M27" i="31" s="1"/>
  <c r="T130" i="17"/>
  <c r="T57" i="17"/>
  <c r="F41" i="31"/>
  <c r="K41" i="31" s="1"/>
  <c r="M41" i="31" s="1"/>
  <c r="F141" i="31"/>
  <c r="K141" i="31" s="1"/>
  <c r="M141" i="31" s="1"/>
  <c r="T51" i="17"/>
  <c r="F103" i="31"/>
  <c r="K103" i="31" s="1"/>
  <c r="M103" i="31" s="1"/>
  <c r="F74" i="31"/>
  <c r="K74" i="31" s="1"/>
  <c r="M74" i="31" s="1"/>
  <c r="T60" i="17"/>
  <c r="F65" i="31"/>
  <c r="K65" i="31" s="1"/>
  <c r="M65" i="31" s="1"/>
  <c r="F50" i="31"/>
  <c r="K50" i="31" s="1"/>
  <c r="M50" i="31" s="1"/>
  <c r="F102" i="31"/>
  <c r="K102" i="31" s="1"/>
  <c r="M102" i="31" s="1"/>
  <c r="T69" i="17"/>
  <c r="F36" i="31"/>
  <c r="K36" i="31" s="1"/>
  <c r="M36" i="31" s="1"/>
  <c r="T39" i="17"/>
  <c r="T29" i="17"/>
  <c r="F35" i="31"/>
  <c r="K35" i="31" s="1"/>
  <c r="M35" i="31" s="1"/>
  <c r="F66" i="31"/>
  <c r="K66" i="31" s="1"/>
  <c r="M66" i="31" s="1"/>
  <c r="T20" i="17"/>
  <c r="T134" i="17"/>
  <c r="T123" i="17"/>
  <c r="F19" i="31"/>
  <c r="K19" i="31" s="1"/>
  <c r="M19" i="31" s="1"/>
  <c r="T19" i="17"/>
  <c r="T49" i="17"/>
  <c r="F71" i="31"/>
  <c r="K71" i="31" s="1"/>
  <c r="M71" i="31" s="1"/>
  <c r="F29" i="31"/>
  <c r="K29" i="31" s="1"/>
  <c r="M29" i="31" s="1"/>
  <c r="T132" i="17"/>
  <c r="T54" i="17"/>
  <c r="T131" i="17"/>
  <c r="T84" i="17"/>
  <c r="T85" i="17"/>
  <c r="F105" i="31"/>
  <c r="K105" i="31" s="1"/>
  <c r="M105" i="31" s="1"/>
  <c r="F84" i="31"/>
  <c r="K84" i="31" s="1"/>
  <c r="M84" i="31" s="1"/>
  <c r="T81" i="17"/>
  <c r="T70" i="17"/>
  <c r="F134" i="31"/>
  <c r="K134" i="31" s="1"/>
  <c r="M134" i="31" s="1"/>
  <c r="T120" i="17"/>
  <c r="F70" i="31"/>
  <c r="K70" i="31" s="1"/>
  <c r="M70" i="31" s="1"/>
  <c r="T141" i="17"/>
  <c r="F81" i="31"/>
  <c r="K81" i="31" s="1"/>
  <c r="M81" i="31" s="1"/>
  <c r="F136" i="31"/>
  <c r="K136" i="31" s="1"/>
  <c r="M136" i="31" s="1"/>
  <c r="F42" i="31"/>
  <c r="K42" i="31" s="1"/>
  <c r="M42" i="31" s="1"/>
  <c r="T67" i="17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T15" i="17"/>
  <c r="T48" i="17"/>
  <c r="F43" i="31"/>
  <c r="K43" i="31" s="1"/>
  <c r="M43" i="31" s="1"/>
  <c r="T98" i="17"/>
  <c r="F110" i="31"/>
  <c r="K110" i="31" s="1"/>
  <c r="M110" i="31" s="1"/>
  <c r="F111" i="31"/>
  <c r="K111" i="31" s="1"/>
  <c r="M111" i="31" s="1"/>
  <c r="T53" i="17"/>
  <c r="F60" i="31"/>
  <c r="K60" i="31" s="1"/>
  <c r="M60" i="31" s="1"/>
  <c r="T102" i="17"/>
  <c r="F135" i="31"/>
  <c r="K135" i="31" s="1"/>
  <c r="M135" i="31" s="1"/>
  <c r="F23" i="31"/>
  <c r="K23" i="31" s="1"/>
  <c r="M23" i="31" s="1"/>
  <c r="F33" i="31"/>
  <c r="K33" i="31" s="1"/>
  <c r="M33" i="31" s="1"/>
  <c r="T28" i="17"/>
  <c r="T16" i="17"/>
  <c r="T22" i="17"/>
  <c r="F101" i="31"/>
  <c r="K101" i="31" s="1"/>
  <c r="M101" i="31" s="1"/>
  <c r="F58" i="31"/>
  <c r="K58" i="31" s="1"/>
  <c r="M58" i="31" s="1"/>
  <c r="F53" i="31"/>
  <c r="K53" i="31" s="1"/>
  <c r="M53" i="31" s="1"/>
  <c r="T109" i="17"/>
  <c r="T31" i="17"/>
  <c r="T62" i="17"/>
  <c r="F104" i="31"/>
  <c r="K104" i="31" s="1"/>
  <c r="M104" i="31" s="1"/>
  <c r="F96" i="31"/>
  <c r="K96" i="31" s="1"/>
  <c r="M96" i="31" s="1"/>
  <c r="T25" i="17"/>
  <c r="T139" i="17"/>
  <c r="T105" i="17"/>
  <c r="F54" i="31"/>
  <c r="K54" i="31" s="1"/>
  <c r="M54" i="31" s="1"/>
  <c r="T86" i="17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T87" i="17"/>
  <c r="T101" i="17"/>
  <c r="T32" i="17"/>
  <c r="T44" i="17"/>
  <c r="F59" i="31"/>
  <c r="K59" i="31" s="1"/>
  <c r="M59" i="31" s="1"/>
  <c r="T138" i="17"/>
  <c r="T21" i="17"/>
  <c r="F44" i="31"/>
  <c r="K44" i="31" s="1"/>
  <c r="M44" i="31" s="1"/>
  <c r="T61" i="17"/>
  <c r="F64" i="31"/>
  <c r="K64" i="31" s="1"/>
  <c r="M64" i="31" s="1"/>
  <c r="F67" i="31"/>
  <c r="K67" i="31" s="1"/>
  <c r="M67" i="31" s="1"/>
  <c r="T59" i="17"/>
  <c r="T83" i="17"/>
  <c r="T23" i="17"/>
  <c r="T46" i="17"/>
  <c r="T47" i="17"/>
  <c r="F61" i="31"/>
  <c r="K61" i="31" s="1"/>
  <c r="M61" i="31" s="1"/>
  <c r="T37" i="17"/>
  <c r="T103" i="17"/>
  <c r="F55" i="31"/>
  <c r="K55" i="31" s="1"/>
  <c r="M55" i="31" s="1"/>
  <c r="T99" i="17"/>
  <c r="F48" i="31"/>
  <c r="K48" i="31" s="1"/>
  <c r="M48" i="31" s="1"/>
  <c r="T92" i="17"/>
  <c r="T55" i="17"/>
  <c r="F113" i="31"/>
  <c r="K113" i="31" s="1"/>
  <c r="M113" i="31" s="1"/>
  <c r="T56" i="17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T100" i="17"/>
  <c r="T107" i="17"/>
  <c r="F137" i="31"/>
  <c r="K137" i="31" s="1"/>
  <c r="M137" i="31" s="1"/>
  <c r="F20" i="31"/>
  <c r="K20" i="31" s="1"/>
  <c r="M20" i="31" s="1"/>
  <c r="F149" i="31"/>
  <c r="K149" i="31" s="1"/>
  <c r="M149" i="31" s="1"/>
  <c r="T52" i="17"/>
  <c r="F26" i="31"/>
  <c r="K26" i="31" s="1"/>
  <c r="M26" i="31" s="1"/>
  <c r="F143" i="31"/>
  <c r="K143" i="31" s="1"/>
  <c r="M143" i="31" s="1"/>
  <c r="T106" i="17"/>
  <c r="T40" i="17"/>
  <c r="F80" i="31"/>
  <c r="K80" i="31" s="1"/>
  <c r="M80" i="31" s="1"/>
  <c r="T78" i="17"/>
  <c r="F52" i="31"/>
  <c r="K52" i="31" s="1"/>
  <c r="M52" i="31" s="1"/>
  <c r="F142" i="31"/>
  <c r="K142" i="31" s="1"/>
  <c r="M142" i="31" s="1"/>
  <c r="F51" i="31"/>
  <c r="K51" i="31" s="1"/>
  <c r="M51" i="31" s="1"/>
  <c r="T79" i="17"/>
  <c r="T136" i="17"/>
  <c r="F106" i="31"/>
  <c r="K106" i="31" s="1"/>
  <c r="M106" i="31" s="1"/>
  <c r="F91" i="31"/>
  <c r="K91" i="31" s="1"/>
  <c r="M91" i="31" s="1"/>
  <c r="F16" i="31"/>
  <c r="T12" i="17"/>
  <c r="K16" i="31" l="1"/>
  <c r="M16" i="31" l="1"/>
  <c r="D18" i="25" l="1"/>
  <c r="D17" i="25"/>
  <c r="M18" i="17" l="1"/>
  <c r="F18" i="17" s="1"/>
  <c r="M17" i="17"/>
  <c r="T18" i="17" l="1"/>
  <c r="F22" i="31"/>
  <c r="K22" i="31" s="1"/>
  <c r="M22" i="31" s="1"/>
  <c r="F17" i="17"/>
  <c r="T17" i="17" l="1"/>
  <c r="F21" i="31"/>
  <c r="K21" i="31" l="1"/>
  <c r="M21" i="31" l="1"/>
  <c r="G11" i="25" l="1"/>
  <c r="G8" i="25" s="1"/>
  <c r="D89" i="25"/>
  <c r="D88" i="25"/>
  <c r="M88" i="17" l="1"/>
  <c r="D11" i="25"/>
  <c r="D8" i="25" s="1"/>
  <c r="M89" i="17"/>
  <c r="F89" i="17" s="1"/>
  <c r="T89" i="17" l="1"/>
  <c r="F93" i="31"/>
  <c r="K93" i="31" s="1"/>
  <c r="M93" i="31" s="1"/>
  <c r="M11" i="17"/>
  <c r="M8" i="17" s="1"/>
  <c r="F88" i="17"/>
  <c r="F92" i="31" l="1"/>
  <c r="F11" i="17"/>
  <c r="F8" i="17" s="1"/>
  <c r="T88" i="17"/>
  <c r="T11" i="17" l="1"/>
  <c r="T8" i="17" s="1"/>
  <c r="K92" i="31"/>
  <c r="F15" i="31"/>
  <c r="F12" i="31" s="1"/>
  <c r="M92" i="31" l="1"/>
  <c r="K15" i="31"/>
  <c r="K12" i="31" s="1"/>
  <c r="M15" i="31" l="1"/>
  <c r="M12" i="31" s="1"/>
</calcChain>
</file>

<file path=xl/sharedStrings.xml><?xml version="1.0" encoding="utf-8"?>
<sst xmlns="http://schemas.openxmlformats.org/spreadsheetml/2006/main" count="4745" uniqueCount="472">
  <si>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</si>
  <si>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</si>
  <si>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</si>
  <si>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</si>
  <si>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</si>
  <si>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</si>
  <si>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</si>
  <si>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</si>
  <si>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</si>
  <si>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</si>
  <si>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</si>
  <si>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</si>
  <si>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</si>
  <si>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</si>
  <si>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</si>
  <si>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</si>
  <si>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</si>
  <si>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</si>
  <si>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</si>
  <si>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</si>
  <si>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</si>
  <si>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</si>
  <si>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</si>
  <si>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</si>
  <si>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</si>
  <si>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</si>
  <si>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</si>
  <si>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</si>
  <si>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</si>
  <si>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</si>
  <si>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</si>
  <si>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</si>
  <si>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</si>
  <si>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</si>
  <si>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</si>
  <si>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</si>
  <si>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</si>
  <si>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</si>
  <si>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</si>
  <si>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</si>
  <si>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</si>
  <si>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</si>
  <si>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</si>
  <si>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</si>
  <si>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</si>
  <si>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</si>
  <si>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</si>
  <si>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</si>
  <si>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</si>
  <si>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</si>
  <si>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</si>
  <si>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</si>
  <si>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</si>
  <si>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</si>
  <si>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</si>
  <si>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</si>
  <si>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</si>
  <si>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</si>
  <si>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</si>
  <si>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</si>
  <si>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</si>
  <si>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</si>
  <si>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</si>
  <si>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</si>
  <si>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</si>
  <si>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</si>
  <si>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</si>
  <si>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</si>
  <si>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</si>
  <si>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</si>
  <si>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</si>
  <si>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</si>
  <si>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</si>
  <si>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</si>
  <si>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</si>
  <si>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</si>
  <si>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</si>
  <si>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</si>
  <si>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</si>
  <si>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</si>
  <si>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</si>
  <si>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</si>
  <si>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</si>
  <si>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</si>
  <si>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</si>
  <si>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</si>
  <si>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</si>
  <si>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</si>
  <si>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</si>
  <si>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</si>
  <si>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</si>
  <si>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</si>
  <si>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</si>
  <si>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</si>
  <si>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</si>
  <si>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</si>
  <si>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</si>
  <si>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</si>
  <si>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</si>
  <si>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</si>
  <si>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</si>
  <si>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</si>
  <si>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</si>
  <si>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</si>
  <si>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</si>
  <si>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</si>
  <si>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</si>
  <si>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</si>
  <si>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</si>
  <si>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</si>
  <si>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</si>
  <si>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</si>
  <si>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</si>
  <si>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</si>
  <si>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</si>
  <si>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</si>
  <si>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</si>
  <si>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</si>
  <si>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</si>
  <si>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</si>
  <si>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</si>
  <si>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</si>
  <si>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</si>
  <si>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</si>
  <si>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</si>
  <si>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</si>
  <si>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</si>
  <si>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</si>
  <si>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</si>
  <si>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</si>
  <si>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</si>
  <si>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</si>
  <si>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</si>
  <si>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</si>
  <si>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</si>
  <si>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</si>
  <si>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</si>
  <si>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</si>
  <si>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</si>
  <si>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</si>
  <si>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</si>
  <si>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</si>
  <si>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</si>
  <si>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</si>
  <si>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</si>
  <si>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</si>
  <si>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</si>
  <si>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</si>
  <si>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</si>
  <si>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</si>
  <si>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</si>
  <si>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</si>
  <si>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</si>
  <si>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</si>
  <si>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</si>
  <si>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</si>
  <si>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</si>
  <si>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</si>
  <si>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</si>
  <si>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</si>
  <si>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</si>
  <si>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</si>
  <si>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</si>
  <si>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</si>
  <si>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</si>
  <si>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</si>
  <si>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</si>
  <si>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</si>
  <si>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</si>
  <si>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</si>
  <si>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</si>
  <si>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</si>
  <si>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</si>
  <si>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</si>
  <si>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</si>
  <si>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</si>
  <si>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</si>
  <si>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</si>
  <si>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</si>
  <si>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</si>
  <si>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</si>
  <si>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</si>
  <si>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</si>
  <si>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</si>
  <si>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</si>
  <si>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</si>
  <si>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</si>
  <si>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</si>
  <si>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</si>
  <si>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</si>
  <si>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</si>
  <si>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</si>
  <si>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</si>
  <si>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</si>
  <si>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</si>
  <si>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</si>
  <si>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</si>
  <si>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</si>
  <si>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</si>
  <si>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</si>
  <si>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</si>
  <si>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</si>
  <si>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</si>
  <si>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</si>
  <si>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</si>
  <si>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</si>
  <si>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</si>
  <si>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</si>
  <si>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</si>
  <si>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</si>
  <si>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</si>
  <si>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</si>
  <si>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</si>
  <si>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</si>
  <si>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</si>
  <si>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</si>
  <si>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</si>
  <si>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</si>
  <si>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</si>
  <si>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</si>
  <si>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</si>
  <si>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</si>
  <si>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</si>
  <si>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</si>
  <si>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</si>
  <si>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</si>
  <si>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</si>
  <si>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</si>
  <si>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</si>
  <si>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</si>
  <si>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</si>
  <si>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</si>
  <si>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</si>
  <si>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</si>
  <si>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</si>
  <si>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</si>
  <si>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</si>
  <si>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</si>
  <si>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</si>
  <si>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</si>
  <si>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</si>
  <si>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</si>
  <si>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</si>
  <si>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</si>
  <si>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</si>
  <si>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</si>
  <si>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</si>
  <si>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</si>
  <si>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</si>
  <si>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</si>
  <si>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</si>
  <si>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</si>
  <si>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</si>
  <si>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</si>
  <si>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</si>
  <si>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</si>
  <si>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</si>
  <si>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</si>
  <si>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</si>
  <si>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</si>
  <si>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</si>
  <si>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</si>
  <si>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</si>
  <si>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</si>
  <si>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</si>
  <si>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</si>
  <si>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</si>
  <si>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</si>
  <si>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</si>
  <si>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</si>
  <si>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</si>
  <si>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</si>
  <si>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</si>
  <si>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</si>
  <si>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</si>
  <si>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</si>
  <si>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</si>
  <si>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</si>
  <si>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</si>
  <si>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</si>
  <si>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</si>
  <si>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</si>
  <si>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</si>
  <si>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</si>
  <si>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</si>
  <si>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</si>
  <si>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</si>
  <si>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</si>
  <si>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</si>
  <si>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</si>
  <si>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</si>
  <si>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</si>
  <si>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</si>
  <si>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</si>
  <si>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</si>
  <si>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</si>
  <si>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</si>
  <si>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</si>
  <si>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</si>
  <si>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</si>
  <si>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</si>
  <si>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</si>
  <si>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</si>
  <si>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</si>
  <si>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</si>
  <si>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</si>
  <si>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</si>
  <si>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</si>
  <si>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</si>
  <si>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</si>
  <si>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</si>
  <si>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</si>
  <si>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</si>
  <si>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</si>
  <si>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</si>
  <si>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</si>
  <si>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</si>
  <si>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</si>
  <si>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</si>
  <si>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</si>
  <si>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</si>
  <si>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</si>
  <si>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</si>
  <si>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</si>
  <si>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</si>
  <si>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</si>
  <si>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</si>
  <si>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</si>
  <si>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</si>
  <si>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</si>
  <si>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</si>
  <si>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</si>
  <si>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</si>
  <si>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</si>
  <si>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</si>
  <si>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</si>
  <si>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</si>
  <si>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</si>
  <si>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</si>
  <si>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</si>
  <si>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</si>
  <si>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</si>
  <si>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</si>
  <si>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</si>
  <si>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</si>
  <si>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</si>
  <si>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</si>
  <si>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</si>
  <si>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</si>
  <si>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</si>
  <si>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</si>
  <si>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</si>
  <si>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</si>
  <si>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</si>
  <si>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</si>
  <si>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</si>
  <si>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</si>
  <si>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</si>
  <si>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</si>
  <si>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</si>
  <si>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</si>
  <si>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</si>
  <si>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</si>
  <si>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</si>
  <si>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</si>
  <si>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</si>
  <si>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</si>
  <si>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</si>
  <si>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</si>
  <si>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</si>
  <si>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</si>
  <si>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</si>
  <si>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</si>
  <si>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</si>
  <si>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</si>
  <si>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</si>
  <si>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</si>
  <si>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</si>
  <si>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</si>
  <si>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</si>
  <si>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</si>
  <si>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</si>
  <si>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</si>
  <si>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</si>
  <si>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</si>
  <si>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</si>
  <si>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</si>
  <si>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</si>
  <si>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</si>
  <si>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</si>
  <si>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</si>
  <si>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</si>
  <si>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</si>
  <si>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</si>
  <si>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</si>
  <si>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</si>
  <si>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</si>
  <si>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</si>
  <si>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</si>
  <si>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</si>
  <si>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</si>
  <si>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</si>
  <si>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</si>
  <si>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</si>
  <si>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</si>
  <si>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</si>
  <si>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</si>
  <si>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</si>
  <si>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</si>
  <si>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</si>
  <si>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</si>
  <si>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</si>
  <si>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</si>
  <si>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</si>
  <si>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</si>
  <si>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</si>
  <si>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</si>
  <si>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</si>
  <si>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</si>
  <si>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</si>
  <si>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</si>
  <si>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</si>
  <si>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</si>
  <si>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</si>
  <si>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</si>
  <si>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</si>
  <si>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</si>
  <si>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</si>
  <si>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</si>
  <si>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</si>
  <si>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</si>
  <si>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</si>
  <si>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</si>
  <si>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</si>
  <si>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</si>
  <si>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</si>
  <si>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</si>
  <si>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</si>
  <si>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</si>
  <si>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</si>
  <si>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</si>
  <si>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</si>
  <si>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</si>
  <si>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</si>
  <si>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</si>
  <si>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</si>
  <si>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</si>
  <si>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</si>
  <si>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</si>
  <si>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</si>
  <si>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</si>
  <si>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</si>
  <si>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</si>
  <si>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ds12.020-ds12.028 (вирусные гепатиты)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</si>
  <si>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</si>
  <si>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</si>
  <si>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</si>
  <si>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</si>
  <si>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</si>
  <si>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</si>
  <si>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</si>
  <si>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</si>
  <si>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</si>
  <si>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</si>
  <si>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</si>
  <si>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>в том числе оплата медицинской помощи в кабинете "Диабетическая стопа"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</si>
  <si>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</si>
  <si>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Стентирование или эндартерэктомия  st25.010 (A.16.12.008.004; A.16.12.008.009; A16.12.028.007); st25.011 (A16.12.008; A16.12.008.001; A16.12.008.002; A16.23.034.012); st25.023 (A16.12.026.005; A16.12.026.006).</t>
  </si>
  <si>
    <t>Итого Территориальная программа ОМС (Протокол № 5-26)</t>
  </si>
  <si>
    <t xml:space="preserve">   от 21.04.2026 № 5-26</t>
  </si>
  <si>
    <t>кроме профиля "стоматология", в т.ч. консультации с применением телемедицинских технологий</t>
  </si>
  <si>
    <t>Госпитализация маломобильных граждан в целях прохождения диспансеризации, первый этап (второй этап при наличии показаний)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</si>
</sst>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3">
    <xf numFmtId="0" fontId="0" fillId="0" borderId="0"/>
    <xf numFmtId="0" fontId="19" fillId="0" borderId="0"/>
    <xf numFmtId="0" fontId="20" fillId="0" borderId="0"/>
    <xf numFmtId="0" fontId="21" fillId="0" borderId="0"/>
    <xf numFmtId="166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8" fillId="0" borderId="0"/>
    <xf numFmtId="0" fontId="20" fillId="0" borderId="0"/>
    <xf numFmtId="0" fontId="18" fillId="0" borderId="0"/>
    <xf numFmtId="0" fontId="15" fillId="0" borderId="0"/>
    <xf numFmtId="0" fontId="15" fillId="0" borderId="0"/>
    <xf numFmtId="0" fontId="14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3" applyNumberFormat="0" applyAlignment="0" applyProtection="0"/>
    <xf numFmtId="0" fontId="28" fillId="23" borderId="4" applyNumberFormat="0" applyAlignment="0" applyProtection="0"/>
    <xf numFmtId="0" fontId="29" fillId="0" borderId="0"/>
    <xf numFmtId="166" fontId="22" fillId="0" borderId="0" applyBorder="0" applyProtection="0"/>
    <xf numFmtId="166" fontId="22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37" fillId="9" borderId="3" applyNumberFormat="0" applyAlignment="0" applyProtection="0"/>
    <xf numFmtId="0" fontId="38" fillId="0" borderId="8" applyNumberFormat="0" applyFill="0" applyAlignment="0" applyProtection="0"/>
    <xf numFmtId="0" fontId="39" fillId="24" borderId="0" applyNumberFormat="0" applyBorder="0" applyAlignment="0" applyProtection="0"/>
    <xf numFmtId="0" fontId="18" fillId="25" borderId="9" applyNumberFormat="0" applyFont="0" applyAlignment="0" applyProtection="0"/>
    <xf numFmtId="0" fontId="40" fillId="22" borderId="10" applyNumberFormat="0" applyAlignment="0" applyProtection="0"/>
    <xf numFmtId="0" fontId="41" fillId="0" borderId="0" applyNumberFormat="0" applyBorder="0" applyProtection="0"/>
    <xf numFmtId="167" fontId="41" fillId="0" borderId="0" applyBorder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7" fillId="9" borderId="3" applyNumberFormat="0" applyAlignment="0" applyProtection="0"/>
    <xf numFmtId="0" fontId="40" fillId="22" borderId="10" applyNumberFormat="0" applyAlignment="0" applyProtection="0"/>
    <xf numFmtId="0" fontId="27" fillId="22" borderId="3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28" fillId="23" borderId="4" applyNumberFormat="0" applyAlignment="0" applyProtection="0"/>
    <xf numFmtId="0" fontId="42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5" fillId="0" borderId="0"/>
    <xf numFmtId="0" fontId="29" fillId="0" borderId="0"/>
    <xf numFmtId="0" fontId="46" fillId="0" borderId="0"/>
    <xf numFmtId="0" fontId="46" fillId="0" borderId="0"/>
    <xf numFmtId="0" fontId="47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23" fillId="0" borderId="0"/>
    <xf numFmtId="0" fontId="24" fillId="0" borderId="0"/>
    <xf numFmtId="0" fontId="24" fillId="0" borderId="0"/>
    <xf numFmtId="0" fontId="20" fillId="0" borderId="0"/>
    <xf numFmtId="0" fontId="13" fillId="0" borderId="0"/>
    <xf numFmtId="0" fontId="23" fillId="0" borderId="0"/>
    <xf numFmtId="0" fontId="45" fillId="0" borderId="0"/>
    <xf numFmtId="0" fontId="45" fillId="0" borderId="0"/>
    <xf numFmtId="0" fontId="26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25" borderId="9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8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49" fillId="0" borderId="0" applyFill="0" applyBorder="0" applyAlignment="0" applyProtection="0"/>
    <xf numFmtId="164" fontId="45" fillId="0" borderId="0" applyFont="0" applyFill="0" applyBorder="0" applyAlignment="0" applyProtection="0"/>
    <xf numFmtId="0" fontId="32" fillId="6" borderId="0" applyNumberFormat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45" fillId="0" borderId="0"/>
    <xf numFmtId="0" fontId="20" fillId="0" borderId="0"/>
    <xf numFmtId="0" fontId="12" fillId="0" borderId="0"/>
    <xf numFmtId="0" fontId="12" fillId="0" borderId="0"/>
    <xf numFmtId="0" fontId="63" fillId="0" borderId="0"/>
    <xf numFmtId="0" fontId="11" fillId="0" borderId="0"/>
    <xf numFmtId="0" fontId="10" fillId="0" borderId="0"/>
    <xf numFmtId="0" fontId="18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7">
    <xf numFmtId="0" fontId="0" fillId="0" borderId="0" xfId="0"/>
    <xf numFmtId="0" fontId="52" fillId="3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3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52" fillId="2" borderId="0" xfId="0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left" vertical="center" wrapText="1"/>
    </xf>
    <xf numFmtId="4" fontId="53" fillId="3" borderId="1" xfId="0" applyNumberFormat="1" applyFont="1" applyFill="1" applyBorder="1" applyAlignment="1">
      <alignment vertical="center" wrapText="1"/>
    </xf>
    <xf numFmtId="49" fontId="52" fillId="3" borderId="1" xfId="2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53" fillId="3" borderId="1" xfId="2" applyFont="1" applyFill="1" applyBorder="1" applyAlignment="1">
      <alignment horizontal="left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left" vertical="center" wrapText="1"/>
    </xf>
    <xf numFmtId="0" fontId="52" fillId="0" borderId="0" xfId="0" applyFont="1" applyFill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center" vertical="center"/>
    </xf>
    <xf numFmtId="0" fontId="52" fillId="3" borderId="18" xfId="195" applyFont="1" applyFill="1" applyBorder="1" applyAlignment="1">
      <alignment horizontal="left" vertical="center" wrapText="1"/>
    </xf>
    <xf numFmtId="0" fontId="52" fillId="3" borderId="0" xfId="45" applyFont="1" applyFill="1" applyAlignment="1">
      <alignment horizontal="right" vertical="center"/>
    </xf>
    <xf numFmtId="0" fontId="52" fillId="3" borderId="0" xfId="45" applyFont="1" applyFill="1" applyAlignment="1">
      <alignment horizontal="center" vertical="center"/>
    </xf>
    <xf numFmtId="0" fontId="52" fillId="3" borderId="0" xfId="45" applyNumberFormat="1" applyFont="1" applyFill="1" applyBorder="1" applyAlignment="1">
      <alignment horizontal="center" vertical="center" wrapText="1"/>
    </xf>
    <xf numFmtId="3" fontId="52" fillId="3" borderId="0" xfId="45" applyNumberFormat="1" applyFont="1" applyFill="1" applyAlignment="1">
      <alignment horizontal="right" vertical="center"/>
    </xf>
    <xf numFmtId="0" fontId="52" fillId="3" borderId="0" xfId="45" applyFont="1" applyFill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3" fillId="3" borderId="0" xfId="0" applyNumberFormat="1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2" fillId="3" borderId="1" xfId="67" applyNumberFormat="1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left" vertical="center" wrapText="1"/>
    </xf>
    <xf numFmtId="3" fontId="52" fillId="3" borderId="1" xfId="45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center" vertical="center"/>
    </xf>
    <xf numFmtId="3" fontId="52" fillId="3" borderId="0" xfId="0" applyNumberFormat="1" applyFont="1" applyFill="1" applyAlignment="1">
      <alignment horizontal="right" vertical="center"/>
    </xf>
    <xf numFmtId="0" fontId="52" fillId="3" borderId="0" xfId="0" applyFont="1" applyFill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right" vertical="center"/>
    </xf>
    <xf numFmtId="4" fontId="52" fillId="2" borderId="1" xfId="0" applyNumberFormat="1" applyFont="1" applyFill="1" applyBorder="1" applyAlignment="1">
      <alignment horizontal="right" vertical="center"/>
    </xf>
    <xf numFmtId="4" fontId="52" fillId="3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horizontal="center" vertical="center"/>
    </xf>
    <xf numFmtId="4" fontId="52" fillId="0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4" fontId="53" fillId="26" borderId="1" xfId="0" applyNumberFormat="1" applyFont="1" applyFill="1" applyBorder="1" applyAlignment="1">
      <alignment horizontal="right" vertical="center"/>
    </xf>
    <xf numFmtId="4" fontId="53" fillId="3" borderId="1" xfId="0" applyNumberFormat="1" applyFont="1" applyFill="1" applyBorder="1" applyAlignment="1">
      <alignment horizontal="right" vertical="center"/>
    </xf>
    <xf numFmtId="0" fontId="53" fillId="2" borderId="0" xfId="0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2" fillId="3" borderId="1" xfId="0" applyNumberFormat="1" applyFont="1" applyFill="1" applyBorder="1" applyAlignment="1">
      <alignment vertical="center"/>
    </xf>
    <xf numFmtId="3" fontId="52" fillId="0" borderId="1" xfId="0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vertical="center"/>
    </xf>
    <xf numFmtId="3" fontId="52" fillId="3" borderId="1" xfId="45" applyNumberFormat="1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3" fontId="52" fillId="2" borderId="0" xfId="0" applyNumberFormat="1" applyFont="1" applyFill="1" applyAlignment="1">
      <alignment vertical="center"/>
    </xf>
    <xf numFmtId="3" fontId="57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64" fillId="3" borderId="1" xfId="0" applyNumberFormat="1" applyFont="1" applyFill="1" applyBorder="1" applyAlignment="1">
      <alignment horizontal="center" vertical="center"/>
    </xf>
    <xf numFmtId="4" fontId="53" fillId="3" borderId="0" xfId="0" applyNumberFormat="1" applyFont="1" applyFill="1" applyAlignment="1">
      <alignment horizontal="right" vertical="center"/>
    </xf>
    <xf numFmtId="4" fontId="52" fillId="3" borderId="0" xfId="0" applyNumberFormat="1" applyFont="1" applyFill="1" applyAlignment="1">
      <alignment horizontal="right" vertical="center"/>
    </xf>
    <xf numFmtId="3" fontId="65" fillId="3" borderId="0" xfId="45" applyNumberFormat="1" applyFont="1" applyFill="1" applyAlignment="1">
      <alignment horizontal="right" vertical="center"/>
    </xf>
    <xf numFmtId="3" fontId="53" fillId="3" borderId="1" xfId="45" applyNumberFormat="1" applyFon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right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2" fillId="3" borderId="1" xfId="242" applyNumberFormat="1" applyFont="1" applyFill="1" applyBorder="1" applyAlignment="1">
      <alignment horizontal="right" vertical="center"/>
    </xf>
    <xf numFmtId="3" fontId="52" fillId="0" borderId="1" xfId="242" applyNumberFormat="1" applyFont="1" applyFill="1" applyBorder="1" applyAlignment="1">
      <alignment horizontal="right" vertical="center"/>
    </xf>
    <xf numFmtId="3" fontId="52" fillId="2" borderId="1" xfId="242" applyNumberFormat="1" applyFont="1" applyFill="1" applyBorder="1" applyAlignment="1">
      <alignment horizontal="right" vertical="center"/>
    </xf>
    <xf numFmtId="49" fontId="64" fillId="3" borderId="1" xfId="2" applyNumberFormat="1" applyFont="1" applyFill="1" applyBorder="1" applyAlignment="1">
      <alignment horizontal="center" vertical="center"/>
    </xf>
    <xf numFmtId="49" fontId="64" fillId="3" borderId="1" xfId="2" applyNumberFormat="1" applyFont="1" applyFill="1" applyBorder="1" applyAlignment="1">
      <alignment horizontal="center" vertical="center" wrapText="1"/>
    </xf>
    <xf numFmtId="49" fontId="57" fillId="3" borderId="1" xfId="2" applyNumberFormat="1" applyFont="1" applyFill="1" applyBorder="1" applyAlignment="1">
      <alignment horizontal="center" vertical="center" wrapText="1"/>
    </xf>
    <xf numFmtId="0" fontId="64" fillId="3" borderId="1" xfId="2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6" fillId="3" borderId="1" xfId="0" applyNumberFormat="1" applyFont="1" applyFill="1" applyBorder="1" applyAlignment="1">
      <alignment horizontal="left" vertical="center" wrapText="1"/>
    </xf>
    <xf numFmtId="169" fontId="52" fillId="3" borderId="1" xfId="2" applyNumberFormat="1" applyFont="1" applyFill="1" applyBorder="1" applyAlignment="1">
      <alignment horizontal="center" vertical="center"/>
    </xf>
    <xf numFmtId="3" fontId="52" fillId="3" borderId="12" xfId="2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0" borderId="0" xfId="245" applyNumberFormat="1" applyFont="1" applyFill="1"/>
    <xf numFmtId="3" fontId="61" fillId="0" borderId="1" xfId="245" applyNumberFormat="1" applyFont="1" applyFill="1" applyBorder="1" applyAlignment="1">
      <alignment horizontal="center" vertical="center" wrapText="1"/>
    </xf>
    <xf numFmtId="3" fontId="60" fillId="26" borderId="1" xfId="246" applyNumberFormat="1" applyFont="1" applyFill="1" applyBorder="1" applyAlignment="1">
      <alignment horizontal="center" vertical="center" wrapText="1"/>
    </xf>
    <xf numFmtId="3" fontId="61" fillId="3" borderId="1" xfId="246" applyNumberFormat="1" applyFont="1" applyFill="1" applyBorder="1" applyAlignment="1">
      <alignment horizontal="center" vertical="center" wrapText="1"/>
    </xf>
    <xf numFmtId="0" fontId="52" fillId="3" borderId="1" xfId="45" applyFont="1" applyFill="1" applyBorder="1" applyAlignment="1">
      <alignment horizontal="center" vertical="center"/>
    </xf>
    <xf numFmtId="49" fontId="51" fillId="3" borderId="1" xfId="94" applyNumberFormat="1" applyFont="1" applyFill="1" applyBorder="1" applyAlignment="1">
      <alignment horizontal="center" vertical="center" wrapText="1"/>
    </xf>
    <xf numFmtId="0" fontId="56" fillId="3" borderId="1" xfId="94" applyFont="1" applyFill="1" applyBorder="1" applyAlignment="1">
      <alignment horizontal="left" vertical="center" wrapText="1"/>
    </xf>
    <xf numFmtId="0" fontId="51" fillId="3" borderId="1" xfId="94" applyFont="1" applyFill="1" applyBorder="1" applyAlignment="1">
      <alignment horizontal="center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94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 wrapText="1"/>
    </xf>
    <xf numFmtId="0" fontId="52" fillId="3" borderId="1" xfId="94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 wrapText="1"/>
    </xf>
    <xf numFmtId="0" fontId="56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233" applyFont="1" applyFill="1" applyBorder="1" applyAlignment="1">
      <alignment horizontal="left" vertical="center" wrapText="1"/>
    </xf>
    <xf numFmtId="0" fontId="52" fillId="3" borderId="1" xfId="195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left" vertical="center" wrapText="1"/>
    </xf>
    <xf numFmtId="49" fontId="52" fillId="3" borderId="1" xfId="233" applyNumberFormat="1" applyFont="1" applyFill="1" applyBorder="1" applyAlignment="1">
      <alignment horizontal="center" vertical="center" wrapText="1"/>
    </xf>
    <xf numFmtId="3" fontId="52" fillId="3" borderId="1" xfId="94" applyNumberFormat="1" applyFont="1" applyFill="1" applyBorder="1" applyAlignment="1">
      <alignment horizontal="left" vertical="center" wrapText="1"/>
    </xf>
    <xf numFmtId="49" fontId="62" fillId="3" borderId="1" xfId="94" applyNumberFormat="1" applyFont="1" applyFill="1" applyBorder="1" applyAlignment="1">
      <alignment horizontal="center" vertical="center"/>
    </xf>
    <xf numFmtId="0" fontId="62" fillId="3" borderId="1" xfId="94" applyFont="1" applyFill="1" applyBorder="1" applyAlignment="1">
      <alignment horizontal="left" vertical="center" wrapText="1"/>
    </xf>
    <xf numFmtId="3" fontId="54" fillId="3" borderId="1" xfId="233" applyNumberFormat="1" applyFont="1" applyFill="1" applyBorder="1" applyAlignment="1">
      <alignment horizontal="center" vertical="center"/>
    </xf>
    <xf numFmtId="3" fontId="71" fillId="3" borderId="1" xfId="5" applyNumberFormat="1" applyFont="1" applyFill="1" applyBorder="1" applyAlignment="1">
      <alignment horizontal="left" vertical="center" wrapText="1"/>
    </xf>
    <xf numFmtId="169" fontId="54" fillId="3" borderId="1" xfId="233" applyNumberFormat="1" applyFont="1" applyFill="1" applyBorder="1" applyAlignment="1">
      <alignment horizontal="center" vertical="center"/>
    </xf>
    <xf numFmtId="3" fontId="54" fillId="3" borderId="1" xfId="5" applyNumberFormat="1" applyFont="1" applyFill="1" applyBorder="1" applyAlignment="1">
      <alignment horizontal="left" vertical="center" wrapText="1"/>
    </xf>
    <xf numFmtId="3" fontId="54" fillId="3" borderId="16" xfId="233" applyNumberFormat="1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left" vertical="center"/>
    </xf>
    <xf numFmtId="0" fontId="52" fillId="3" borderId="1" xfId="45" quotePrefix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/>
    </xf>
    <xf numFmtId="3" fontId="52" fillId="3" borderId="1" xfId="0" applyNumberFormat="1" applyFont="1" applyFill="1" applyBorder="1" applyAlignment="1">
      <alignment horizontal="center" vertical="center"/>
    </xf>
    <xf numFmtId="4" fontId="53" fillId="26" borderId="18" xfId="0" applyNumberFormat="1" applyFont="1" applyFill="1" applyBorder="1" applyAlignment="1">
      <alignment horizontal="right" vertical="center"/>
    </xf>
    <xf numFmtId="4" fontId="52" fillId="0" borderId="18" xfId="0" applyNumberFormat="1" applyFont="1" applyFill="1" applyBorder="1" applyAlignment="1">
      <alignment horizontal="right" vertical="center"/>
    </xf>
    <xf numFmtId="4" fontId="52" fillId="3" borderId="18" xfId="0" applyNumberFormat="1" applyFont="1" applyFill="1" applyBorder="1" applyAlignment="1">
      <alignment horizontal="right" vertical="center"/>
    </xf>
    <xf numFmtId="0" fontId="73" fillId="2" borderId="0" xfId="0" applyFont="1" applyFill="1" applyAlignment="1">
      <alignment horizontal="right" vertical="center"/>
    </xf>
    <xf numFmtId="0" fontId="57" fillId="2" borderId="0" xfId="0" applyFont="1" applyFill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2" fillId="0" borderId="1" xfId="0" applyNumberFormat="1" applyFont="1" applyBorder="1" applyAlignment="1">
      <alignment horizontal="center" vertical="center"/>
    </xf>
    <xf numFmtId="3" fontId="52" fillId="3" borderId="1" xfId="0" applyNumberFormat="1" applyFont="1" applyFill="1" applyBorder="1" applyAlignment="1">
      <alignment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right" vertical="center"/>
    </xf>
    <xf numFmtId="3" fontId="53" fillId="2" borderId="0" xfId="0" applyNumberFormat="1" applyFont="1" applyFill="1" applyAlignment="1">
      <alignment horizontal="right" vertical="center"/>
    </xf>
    <xf numFmtId="4" fontId="52" fillId="0" borderId="0" xfId="0" applyNumberFormat="1" applyFont="1" applyFill="1" applyAlignment="1">
      <alignment horizontal="right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right" vertical="center"/>
    </xf>
    <xf numFmtId="0" fontId="52" fillId="0" borderId="0" xfId="0" applyFont="1"/>
    <xf numFmtId="0" fontId="52" fillId="3" borderId="0" xfId="0" applyFont="1" applyFill="1"/>
    <xf numFmtId="3" fontId="55" fillId="3" borderId="0" xfId="0" applyNumberFormat="1" applyFont="1" applyFill="1" applyBorder="1" applyAlignment="1">
      <alignment horizontal="center" vertical="center" wrapText="1"/>
    </xf>
    <xf numFmtId="3" fontId="53" fillId="3" borderId="18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0" fontId="72" fillId="0" borderId="0" xfId="0" applyFont="1" applyFill="1" applyAlignment="1">
      <alignment horizontal="left" vertical="center"/>
    </xf>
    <xf numFmtId="3" fontId="54" fillId="0" borderId="1" xfId="241" applyNumberFormat="1" applyFont="1" applyFill="1" applyBorder="1" applyAlignment="1">
      <alignment horizontal="center" vertical="center"/>
    </xf>
    <xf numFmtId="3" fontId="66" fillId="0" borderId="1" xfId="241" applyNumberFormat="1" applyFont="1" applyFill="1" applyBorder="1" applyAlignment="1">
      <alignment horizontal="center" vertical="center"/>
    </xf>
    <xf numFmtId="3" fontId="54" fillId="0" borderId="19" xfId="241" applyNumberFormat="1" applyFont="1" applyFill="1" applyBorder="1" applyAlignment="1">
      <alignment horizontal="center" vertical="center"/>
    </xf>
    <xf numFmtId="3" fontId="66" fillId="0" borderId="19" xfId="241" applyNumberFormat="1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 vertical="center"/>
    </xf>
    <xf numFmtId="3" fontId="66" fillId="0" borderId="18" xfId="241" applyNumberFormat="1" applyFont="1" applyFill="1" applyBorder="1" applyAlignment="1">
      <alignment horizontal="center" vertical="center"/>
    </xf>
    <xf numFmtId="3" fontId="54" fillId="0" borderId="18" xfId="241" applyNumberFormat="1" applyFont="1" applyFill="1" applyBorder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center" vertical="center" wrapText="1"/>
    </xf>
    <xf numFmtId="0" fontId="54" fillId="0" borderId="18" xfId="2" applyFont="1" applyFill="1" applyBorder="1" applyAlignment="1">
      <alignment horizontal="left" vertical="center" wrapText="1"/>
    </xf>
    <xf numFmtId="0" fontId="54" fillId="0" borderId="18" xfId="2" applyFont="1" applyFill="1" applyBorder="1" applyAlignment="1">
      <alignment horizontal="center" vertical="center" wrapText="1"/>
    </xf>
    <xf numFmtId="49" fontId="54" fillId="0" borderId="18" xfId="2" applyNumberFormat="1" applyFont="1" applyFill="1" applyBorder="1" applyAlignment="1">
      <alignment horizontal="center" vertical="center"/>
    </xf>
    <xf numFmtId="49" fontId="54" fillId="0" borderId="18" xfId="0" applyNumberFormat="1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66" fillId="0" borderId="18" xfId="2" applyFont="1" applyFill="1" applyBorder="1" applyAlignment="1">
      <alignment horizontal="left" vertical="center" wrapText="1"/>
    </xf>
    <xf numFmtId="0" fontId="54" fillId="0" borderId="18" xfId="195" applyFont="1" applyFill="1" applyBorder="1" applyAlignment="1">
      <alignment horizontal="left" vertical="center" wrapText="1"/>
    </xf>
    <xf numFmtId="49" fontId="54" fillId="0" borderId="18" xfId="0" applyNumberFormat="1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center" vertical="center"/>
    </xf>
    <xf numFmtId="3" fontId="54" fillId="0" borderId="18" xfId="0" applyNumberFormat="1" applyFont="1" applyFill="1" applyBorder="1" applyAlignment="1">
      <alignment horizontal="left" vertical="center" wrapText="1"/>
    </xf>
    <xf numFmtId="169" fontId="54" fillId="0" borderId="18" xfId="2" applyNumberFormat="1" applyFont="1" applyFill="1" applyBorder="1" applyAlignment="1">
      <alignment horizontal="center" vertical="center"/>
    </xf>
    <xf numFmtId="3" fontId="54" fillId="0" borderId="16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4" fillId="0" borderId="18" xfId="0" applyFont="1" applyFill="1" applyBorder="1" applyAlignment="1">
      <alignment horizontal="left" vertical="center"/>
    </xf>
    <xf numFmtId="0" fontId="54" fillId="0" borderId="18" xfId="0" quotePrefix="1" applyFont="1" applyFill="1" applyBorder="1" applyAlignment="1">
      <alignment horizontal="center" vertical="center"/>
    </xf>
    <xf numFmtId="0" fontId="54" fillId="0" borderId="1" xfId="0" quotePrefix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right" vertical="center"/>
    </xf>
    <xf numFmtId="0" fontId="52" fillId="0" borderId="18" xfId="241" applyFont="1" applyFill="1" applyBorder="1" applyAlignment="1">
      <alignment horizontal="center" vertical="center" wrapText="1"/>
    </xf>
    <xf numFmtId="0" fontId="54" fillId="0" borderId="29" xfId="5" applyFont="1" applyFill="1" applyBorder="1" applyAlignment="1">
      <alignment horizontal="center" vertical="center"/>
    </xf>
    <xf numFmtId="49" fontId="54" fillId="0" borderId="1" xfId="233" applyNumberFormat="1" applyFont="1" applyFill="1" applyBorder="1" applyAlignment="1">
      <alignment horizontal="center" vertical="center" wrapText="1"/>
    </xf>
    <xf numFmtId="0" fontId="54" fillId="0" borderId="19" xfId="233" applyFont="1" applyFill="1" applyBorder="1" applyAlignment="1">
      <alignment horizontal="left" vertical="center" wrapText="1"/>
    </xf>
    <xf numFmtId="3" fontId="59" fillId="0" borderId="29" xfId="250" applyNumberFormat="1" applyFont="1" applyFill="1" applyBorder="1" applyAlignment="1">
      <alignment horizontal="center" vertical="center"/>
    </xf>
    <xf numFmtId="3" fontId="59" fillId="0" borderId="1" xfId="250" applyNumberFormat="1" applyFont="1" applyFill="1" applyBorder="1" applyAlignment="1">
      <alignment horizontal="center" vertical="center"/>
    </xf>
    <xf numFmtId="3" fontId="59" fillId="0" borderId="30" xfId="250" applyNumberFormat="1" applyFont="1" applyFill="1" applyBorder="1" applyAlignment="1">
      <alignment horizontal="center" vertical="center"/>
    </xf>
    <xf numFmtId="0" fontId="54" fillId="0" borderId="1" xfId="233" applyFont="1" applyFill="1" applyBorder="1" applyAlignment="1">
      <alignment horizontal="center" vertical="center" wrapText="1"/>
    </xf>
    <xf numFmtId="49" fontId="54" fillId="0" borderId="1" xfId="233" applyNumberFormat="1" applyFont="1" applyFill="1" applyBorder="1" applyAlignment="1">
      <alignment horizontal="center" vertical="center"/>
    </xf>
    <xf numFmtId="49" fontId="54" fillId="0" borderId="1" xfId="5" applyNumberFormat="1" applyFont="1" applyFill="1" applyBorder="1" applyAlignment="1">
      <alignment horizontal="center" vertical="center" wrapText="1"/>
    </xf>
    <xf numFmtId="0" fontId="54" fillId="0" borderId="19" xfId="5" applyFont="1" applyFill="1" applyBorder="1" applyAlignment="1">
      <alignment horizontal="left" vertical="center" wrapText="1"/>
    </xf>
    <xf numFmtId="0" fontId="66" fillId="0" borderId="19" xfId="233" applyFont="1" applyFill="1" applyBorder="1" applyAlignment="1">
      <alignment horizontal="left" vertical="center" wrapText="1"/>
    </xf>
    <xf numFmtId="3" fontId="75" fillId="0" borderId="29" xfId="250" applyNumberFormat="1" applyFont="1" applyFill="1" applyBorder="1" applyAlignment="1">
      <alignment horizontal="center" vertical="center"/>
    </xf>
    <xf numFmtId="3" fontId="75" fillId="0" borderId="1" xfId="250" applyNumberFormat="1" applyFont="1" applyFill="1" applyBorder="1" applyAlignment="1">
      <alignment horizontal="center" vertical="center"/>
    </xf>
    <xf numFmtId="3" fontId="75" fillId="0" borderId="30" xfId="250" applyNumberFormat="1" applyFont="1" applyFill="1" applyBorder="1" applyAlignment="1">
      <alignment horizontal="center" vertical="center"/>
    </xf>
    <xf numFmtId="0" fontId="54" fillId="0" borderId="19" xfId="195" applyFont="1" applyFill="1" applyBorder="1" applyAlignment="1">
      <alignment horizontal="left" vertical="center" wrapText="1"/>
    </xf>
    <xf numFmtId="49" fontId="54" fillId="0" borderId="1" xfId="5" applyNumberFormat="1" applyFont="1" applyFill="1" applyBorder="1" applyAlignment="1">
      <alignment horizontal="center" vertical="center"/>
    </xf>
    <xf numFmtId="49" fontId="54" fillId="0" borderId="19" xfId="233" applyNumberFormat="1" applyFont="1" applyFill="1" applyBorder="1" applyAlignment="1">
      <alignment horizontal="left" vertical="center" wrapText="1"/>
    </xf>
    <xf numFmtId="0" fontId="54" fillId="3" borderId="1" xfId="0" quotePrefix="1" applyFont="1" applyFill="1" applyBorder="1" applyAlignment="1">
      <alignment horizontal="center" vertical="center"/>
    </xf>
    <xf numFmtId="0" fontId="54" fillId="0" borderId="14" xfId="233" applyFont="1" applyFill="1" applyBorder="1" applyAlignment="1">
      <alignment horizontal="center" vertical="center" wrapText="1"/>
    </xf>
    <xf numFmtId="3" fontId="54" fillId="0" borderId="1" xfId="233" applyNumberFormat="1" applyFont="1" applyFill="1" applyBorder="1" applyAlignment="1">
      <alignment horizontal="center" vertical="center"/>
    </xf>
    <xf numFmtId="3" fontId="71" fillId="0" borderId="19" xfId="5" applyNumberFormat="1" applyFont="1" applyFill="1" applyBorder="1" applyAlignment="1">
      <alignment horizontal="left" vertical="center" wrapText="1"/>
    </xf>
    <xf numFmtId="169" fontId="54" fillId="0" borderId="1" xfId="233" applyNumberFormat="1" applyFont="1" applyFill="1" applyBorder="1" applyAlignment="1">
      <alignment horizontal="center" vertical="center"/>
    </xf>
    <xf numFmtId="3" fontId="54" fillId="0" borderId="19" xfId="5" applyNumberFormat="1" applyFont="1" applyFill="1" applyBorder="1" applyAlignment="1">
      <alignment horizontal="left" vertical="center" wrapText="1"/>
    </xf>
    <xf numFmtId="3" fontId="54" fillId="0" borderId="16" xfId="233" applyNumberFormat="1" applyFont="1" applyFill="1" applyBorder="1" applyAlignment="1">
      <alignment horizontal="center" vertical="center"/>
    </xf>
    <xf numFmtId="3" fontId="71" fillId="0" borderId="20" xfId="5" applyNumberFormat="1" applyFont="1" applyFill="1" applyBorder="1" applyAlignment="1">
      <alignment horizontal="left" vertical="center" wrapText="1"/>
    </xf>
    <xf numFmtId="0" fontId="54" fillId="0" borderId="1" xfId="5" applyFont="1" applyFill="1" applyBorder="1" applyAlignment="1">
      <alignment horizontal="center" vertical="center"/>
    </xf>
    <xf numFmtId="0" fontId="54" fillId="0" borderId="19" xfId="5" applyFont="1" applyFill="1" applyBorder="1" applyAlignment="1">
      <alignment horizontal="left" vertical="center"/>
    </xf>
    <xf numFmtId="0" fontId="54" fillId="0" borderId="1" xfId="5" quotePrefix="1" applyFont="1" applyFill="1" applyBorder="1" applyAlignment="1">
      <alignment horizontal="center" vertical="center"/>
    </xf>
    <xf numFmtId="0" fontId="54" fillId="0" borderId="1" xfId="250" quotePrefix="1" applyFont="1" applyFill="1" applyBorder="1" applyAlignment="1">
      <alignment horizontal="center" vertical="center"/>
    </xf>
    <xf numFmtId="0" fontId="54" fillId="0" borderId="19" xfId="250" applyFont="1" applyFill="1" applyBorder="1" applyAlignment="1">
      <alignment horizontal="left" vertical="center"/>
    </xf>
    <xf numFmtId="0" fontId="52" fillId="3" borderId="35" xfId="0" applyFont="1" applyFill="1" applyBorder="1" applyAlignment="1">
      <alignment horizontal="center" vertical="center"/>
    </xf>
    <xf numFmtId="0" fontId="52" fillId="3" borderId="36" xfId="0" quotePrefix="1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left" vertical="center" wrapText="1"/>
    </xf>
    <xf numFmtId="3" fontId="59" fillId="0" borderId="35" xfId="250" applyNumberFormat="1" applyFont="1" applyFill="1" applyBorder="1" applyAlignment="1">
      <alignment horizontal="center" vertical="center"/>
    </xf>
    <xf numFmtId="3" fontId="59" fillId="0" borderId="36" xfId="250" applyNumberFormat="1" applyFont="1" applyFill="1" applyBorder="1" applyAlignment="1">
      <alignment horizontal="center" vertical="center"/>
    </xf>
    <xf numFmtId="3" fontId="59" fillId="0" borderId="38" xfId="250" applyNumberFormat="1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left" vertical="center" wrapText="1"/>
    </xf>
    <xf numFmtId="0" fontId="54" fillId="0" borderId="24" xfId="233" applyFont="1" applyFill="1" applyBorder="1" applyAlignment="1">
      <alignment horizontal="left" vertical="center" wrapText="1"/>
    </xf>
    <xf numFmtId="3" fontId="54" fillId="0" borderId="19" xfId="233" applyNumberFormat="1" applyFont="1" applyFill="1" applyBorder="1" applyAlignment="1">
      <alignment horizontal="left" vertical="center" wrapText="1"/>
    </xf>
    <xf numFmtId="3" fontId="66" fillId="0" borderId="29" xfId="241" applyNumberFormat="1" applyFont="1" applyFill="1" applyBorder="1" applyAlignment="1">
      <alignment horizontal="center" vertical="center"/>
    </xf>
    <xf numFmtId="3" fontId="66" fillId="0" borderId="30" xfId="241" applyNumberFormat="1" applyFont="1" applyFill="1" applyBorder="1" applyAlignment="1">
      <alignment horizontal="center" vertical="center"/>
    </xf>
    <xf numFmtId="3" fontId="54" fillId="0" borderId="29" xfId="241" applyNumberFormat="1" applyFont="1" applyFill="1" applyBorder="1" applyAlignment="1">
      <alignment horizontal="center" vertical="center"/>
    </xf>
    <xf numFmtId="3" fontId="54" fillId="0" borderId="29" xfId="250" applyNumberFormat="1" applyFont="1" applyFill="1" applyBorder="1" applyAlignment="1">
      <alignment horizontal="center" vertical="center"/>
    </xf>
    <xf numFmtId="3" fontId="54" fillId="0" borderId="1" xfId="250" applyNumberFormat="1" applyFont="1" applyFill="1" applyBorder="1" applyAlignment="1">
      <alignment horizontal="center" vertical="center"/>
    </xf>
    <xf numFmtId="3" fontId="54" fillId="0" borderId="30" xfId="250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3" fontId="51" fillId="3" borderId="1" xfId="94" applyNumberFormat="1" applyFont="1" applyFill="1" applyBorder="1" applyAlignment="1">
      <alignment horizontal="center" vertical="center"/>
    </xf>
    <xf numFmtId="0" fontId="68" fillId="3" borderId="0" xfId="252" applyFont="1" applyFill="1"/>
    <xf numFmtId="0" fontId="64" fillId="3" borderId="0" xfId="252" applyFont="1" applyFill="1"/>
    <xf numFmtId="3" fontId="64" fillId="3" borderId="1" xfId="252" applyNumberFormat="1" applyFont="1" applyFill="1" applyBorder="1" applyAlignment="1">
      <alignment horizontal="center" vertical="center" wrapText="1"/>
    </xf>
    <xf numFmtId="0" fontId="64" fillId="3" borderId="1" xfId="252" applyFont="1" applyFill="1" applyBorder="1" applyAlignment="1" applyProtection="1">
      <alignment horizontal="center" vertical="center"/>
      <protection locked="0"/>
    </xf>
    <xf numFmtId="3" fontId="69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252" applyFont="1" applyFill="1" applyBorder="1" applyAlignment="1" applyProtection="1">
      <alignment vertical="center"/>
      <protection locked="0"/>
    </xf>
    <xf numFmtId="3" fontId="64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9" fillId="3" borderId="1" xfId="252" applyFont="1" applyFill="1" applyBorder="1" applyAlignment="1" applyProtection="1">
      <alignment horizontal="center" vertical="center"/>
      <protection locked="0"/>
    </xf>
    <xf numFmtId="0" fontId="69" fillId="3" borderId="1" xfId="252" applyFont="1" applyFill="1" applyBorder="1" applyAlignment="1" applyProtection="1">
      <alignment vertical="center"/>
      <protection locked="0"/>
    </xf>
    <xf numFmtId="0" fontId="69" fillId="3" borderId="0" xfId="252" applyFont="1" applyFill="1"/>
    <xf numFmtId="3" fontId="64" fillId="3" borderId="0" xfId="252" applyNumberFormat="1" applyFont="1" applyFill="1"/>
    <xf numFmtId="3" fontId="64" fillId="3" borderId="1" xfId="252" applyNumberFormat="1" applyFont="1" applyFill="1" applyBorder="1" applyAlignment="1">
      <alignment horizontal="center" vertical="center"/>
    </xf>
    <xf numFmtId="0" fontId="64" fillId="3" borderId="1" xfId="252" applyFont="1" applyFill="1" applyBorder="1" applyAlignment="1" applyProtection="1">
      <alignment vertical="center" wrapText="1"/>
      <protection locked="0"/>
    </xf>
    <xf numFmtId="0" fontId="69" fillId="3" borderId="1" xfId="252" applyFont="1" applyFill="1" applyBorder="1" applyAlignment="1" applyProtection="1">
      <alignment vertical="center" wrapText="1"/>
      <protection locked="0"/>
    </xf>
    <xf numFmtId="3" fontId="64" fillId="3" borderId="1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>
      <alignment horizontal="center"/>
    </xf>
    <xf numFmtId="3" fontId="5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1" fillId="3" borderId="1" xfId="81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0" xfId="0" applyFont="1" applyFill="1" applyAlignment="1">
      <alignment horizontal="center" vertical="center"/>
    </xf>
    <xf numFmtId="3" fontId="52" fillId="3" borderId="1" xfId="203" applyNumberFormat="1" applyFont="1" applyFill="1" applyBorder="1" applyAlignment="1">
      <alignment horizontal="right" vertical="center"/>
    </xf>
    <xf numFmtId="3" fontId="51" fillId="3" borderId="1" xfId="203" applyNumberFormat="1" applyFont="1" applyFill="1" applyBorder="1" applyAlignment="1">
      <alignment horizontal="right" vertical="center"/>
    </xf>
    <xf numFmtId="3" fontId="53" fillId="26" borderId="1" xfId="45" applyNumberFormat="1" applyFont="1" applyFill="1" applyBorder="1" applyAlignment="1">
      <alignment horizontal="right" vertical="center"/>
    </xf>
    <xf numFmtId="3" fontId="66" fillId="26" borderId="33" xfId="241" applyNumberFormat="1" applyFont="1" applyFill="1" applyBorder="1" applyAlignment="1">
      <alignment horizontal="center" vertical="center"/>
    </xf>
    <xf numFmtId="3" fontId="66" fillId="26" borderId="14" xfId="241" applyNumberFormat="1" applyFont="1" applyFill="1" applyBorder="1" applyAlignment="1">
      <alignment horizontal="center" vertical="center"/>
    </xf>
    <xf numFmtId="3" fontId="66" fillId="26" borderId="34" xfId="241" applyNumberFormat="1" applyFont="1" applyFill="1" applyBorder="1" applyAlignment="1">
      <alignment horizontal="center" vertical="center"/>
    </xf>
    <xf numFmtId="3" fontId="66" fillId="26" borderId="29" xfId="241" applyNumberFormat="1" applyFont="1" applyFill="1" applyBorder="1" applyAlignment="1">
      <alignment horizontal="center" vertical="center"/>
    </xf>
    <xf numFmtId="3" fontId="66" fillId="26" borderId="1" xfId="241" applyNumberFormat="1" applyFont="1" applyFill="1" applyBorder="1" applyAlignment="1">
      <alignment horizontal="center" vertical="center"/>
    </xf>
    <xf numFmtId="3" fontId="66" fillId="26" borderId="30" xfId="241" applyNumberFormat="1" applyFont="1" applyFill="1" applyBorder="1" applyAlignment="1">
      <alignment horizontal="center" vertical="center"/>
    </xf>
    <xf numFmtId="3" fontId="66" fillId="26" borderId="18" xfId="241" applyNumberFormat="1" applyFont="1" applyFill="1" applyBorder="1" applyAlignment="1">
      <alignment horizontal="center" vertical="center"/>
    </xf>
    <xf numFmtId="3" fontId="54" fillId="3" borderId="1" xfId="0" applyNumberFormat="1" applyFont="1" applyFill="1" applyBorder="1" applyAlignment="1">
      <alignment horizontal="center" vertical="center"/>
    </xf>
    <xf numFmtId="3" fontId="53" fillId="3" borderId="18" xfId="0" applyNumberFormat="1" applyFont="1" applyFill="1" applyBorder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3" fontId="57" fillId="3" borderId="18" xfId="0" applyNumberFormat="1" applyFont="1" applyFill="1" applyBorder="1" applyAlignment="1">
      <alignment horizontal="center" vertical="center" wrapText="1"/>
    </xf>
    <xf numFmtId="0" fontId="57" fillId="2" borderId="16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3" fontId="57" fillId="3" borderId="16" xfId="0" applyNumberFormat="1" applyFont="1" applyFill="1" applyBorder="1" applyAlignment="1">
      <alignment horizontal="center" vertical="center" wrapText="1"/>
    </xf>
    <xf numFmtId="3" fontId="57" fillId="3" borderId="13" xfId="0" applyNumberFormat="1" applyFont="1" applyFill="1" applyBorder="1" applyAlignment="1">
      <alignment horizontal="center" vertical="center" wrapText="1"/>
    </xf>
    <xf numFmtId="3" fontId="57" fillId="3" borderId="14" xfId="0" applyNumberFormat="1" applyFont="1" applyFill="1" applyBorder="1" applyAlignment="1">
      <alignment horizontal="center" vertical="center" wrapText="1"/>
    </xf>
    <xf numFmtId="4" fontId="57" fillId="2" borderId="16" xfId="0" applyNumberFormat="1" applyFont="1" applyFill="1" applyBorder="1" applyAlignment="1">
      <alignment horizontal="center" vertical="center" wrapText="1"/>
    </xf>
    <xf numFmtId="4" fontId="57" fillId="2" borderId="13" xfId="0" applyNumberFormat="1" applyFont="1" applyFill="1" applyBorder="1" applyAlignment="1">
      <alignment horizontal="center" vertical="center" wrapText="1"/>
    </xf>
    <xf numFmtId="4" fontId="57" fillId="2" borderId="14" xfId="0" applyNumberFormat="1" applyFont="1" applyFill="1" applyBorder="1" applyAlignment="1">
      <alignment horizontal="center" vertical="center" wrapText="1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horizontal="center" vertical="center"/>
    </xf>
    <xf numFmtId="49" fontId="52" fillId="3" borderId="12" xfId="2" applyNumberFormat="1" applyFont="1" applyFill="1" applyBorder="1" applyAlignment="1">
      <alignment horizontal="center" vertical="center"/>
    </xf>
    <xf numFmtId="49" fontId="52" fillId="3" borderId="13" xfId="2" applyNumberFormat="1" applyFont="1" applyFill="1" applyBorder="1" applyAlignment="1">
      <alignment horizontal="center" vertical="center"/>
    </xf>
    <xf numFmtId="49" fontId="52" fillId="3" borderId="14" xfId="2" applyNumberFormat="1" applyFont="1" applyFill="1" applyBorder="1" applyAlignment="1">
      <alignment horizontal="center" vertical="center"/>
    </xf>
    <xf numFmtId="3" fontId="57" fillId="3" borderId="20" xfId="0" applyNumberFormat="1" applyFont="1" applyFill="1" applyBorder="1" applyAlignment="1">
      <alignment horizontal="center" vertical="center" wrapText="1"/>
    </xf>
    <xf numFmtId="3" fontId="57" fillId="3" borderId="21" xfId="0" applyNumberFormat="1" applyFont="1" applyFill="1" applyBorder="1" applyAlignment="1">
      <alignment horizontal="center" vertical="center" wrapText="1"/>
    </xf>
    <xf numFmtId="3" fontId="57" fillId="3" borderId="22" xfId="0" applyNumberFormat="1" applyFont="1" applyFill="1" applyBorder="1" applyAlignment="1">
      <alignment horizontal="center" vertical="center" wrapText="1"/>
    </xf>
    <xf numFmtId="3" fontId="57" fillId="3" borderId="23" xfId="0" applyNumberFormat="1" applyFont="1" applyFill="1" applyBorder="1" applyAlignment="1">
      <alignment horizontal="center" vertical="center" wrapText="1"/>
    </xf>
    <xf numFmtId="3" fontId="57" fillId="3" borderId="24" xfId="0" applyNumberFormat="1" applyFont="1" applyFill="1" applyBorder="1" applyAlignment="1">
      <alignment horizontal="center" vertical="center" wrapText="1"/>
    </xf>
    <xf numFmtId="3" fontId="57" fillId="3" borderId="25" xfId="0" applyNumberFormat="1" applyFont="1" applyFill="1" applyBorder="1" applyAlignment="1">
      <alignment horizontal="center" vertical="center" wrapText="1"/>
    </xf>
    <xf numFmtId="0" fontId="53" fillId="26" borderId="1" xfId="0" applyFont="1" applyFill="1" applyBorder="1" applyAlignment="1">
      <alignment horizontal="center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3" fontId="55" fillId="3" borderId="0" xfId="45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 wrapText="1"/>
    </xf>
    <xf numFmtId="3" fontId="52" fillId="3" borderId="16" xfId="45" applyNumberFormat="1" applyFont="1" applyFill="1" applyBorder="1" applyAlignment="1">
      <alignment horizontal="center" vertical="center" wrapText="1"/>
    </xf>
    <xf numFmtId="3" fontId="52" fillId="3" borderId="14" xfId="45" applyNumberFormat="1" applyFont="1" applyFill="1" applyBorder="1" applyAlignment="1">
      <alignment horizontal="center" vertical="center" wrapText="1"/>
    </xf>
    <xf numFmtId="3" fontId="57" fillId="3" borderId="1" xfId="45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2" xfId="45" applyNumberFormat="1" applyFont="1" applyFill="1" applyBorder="1" applyAlignment="1">
      <alignment horizontal="center" vertical="center"/>
    </xf>
    <xf numFmtId="3" fontId="52" fillId="3" borderId="17" xfId="45" applyNumberFormat="1" applyFont="1" applyFill="1" applyBorder="1" applyAlignment="1">
      <alignment horizontal="center" vertical="center"/>
    </xf>
    <xf numFmtId="3" fontId="52" fillId="3" borderId="26" xfId="45" applyNumberFormat="1" applyFont="1" applyFill="1" applyBorder="1" applyAlignment="1">
      <alignment horizontal="center" vertical="center"/>
    </xf>
    <xf numFmtId="3" fontId="51" fillId="3" borderId="19" xfId="0" applyNumberFormat="1" applyFont="1" applyFill="1" applyBorder="1" applyAlignment="1">
      <alignment horizontal="center" vertical="center" wrapText="1"/>
    </xf>
    <xf numFmtId="3" fontId="51" fillId="3" borderId="17" xfId="0" applyNumberFormat="1" applyFont="1" applyFill="1" applyBorder="1" applyAlignment="1">
      <alignment horizontal="center" vertical="center" wrapText="1"/>
    </xf>
    <xf numFmtId="3" fontId="51" fillId="3" borderId="26" xfId="0" applyNumberFormat="1" applyFont="1" applyFill="1" applyBorder="1" applyAlignment="1">
      <alignment horizontal="center" vertical="center" wrapText="1"/>
    </xf>
    <xf numFmtId="4" fontId="51" fillId="3" borderId="1" xfId="0" applyNumberFormat="1" applyFont="1" applyFill="1" applyBorder="1" applyAlignment="1">
      <alignment horizontal="center" vertical="center" wrapText="1"/>
    </xf>
    <xf numFmtId="3" fontId="64" fillId="3" borderId="16" xfId="0" applyNumberFormat="1" applyFont="1" applyFill="1" applyBorder="1" applyAlignment="1">
      <alignment horizontal="center" vertical="center" wrapText="1"/>
    </xf>
    <xf numFmtId="3" fontId="64" fillId="3" borderId="14" xfId="0" applyNumberFormat="1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4" fontId="51" fillId="3" borderId="16" xfId="0" applyNumberFormat="1" applyFont="1" applyFill="1" applyBorder="1" applyAlignment="1">
      <alignment horizontal="center" vertical="center" wrapText="1"/>
    </xf>
    <xf numFmtId="4" fontId="51" fillId="3" borderId="13" xfId="0" applyNumberFormat="1" applyFont="1" applyFill="1" applyBorder="1" applyAlignment="1">
      <alignment horizontal="center" vertical="center" wrapText="1"/>
    </xf>
    <xf numFmtId="4" fontId="51" fillId="3" borderId="14" xfId="0" applyNumberFormat="1" applyFont="1" applyFill="1" applyBorder="1" applyAlignment="1">
      <alignment horizontal="center" vertical="center" wrapText="1"/>
    </xf>
    <xf numFmtId="3" fontId="57" fillId="3" borderId="16" xfId="45" applyNumberFormat="1" applyFont="1" applyFill="1" applyBorder="1" applyAlignment="1">
      <alignment horizontal="center" vertical="center" wrapText="1"/>
    </xf>
    <xf numFmtId="3" fontId="57" fillId="3" borderId="13" xfId="45" applyNumberFormat="1" applyFont="1" applyFill="1" applyBorder="1" applyAlignment="1">
      <alignment horizontal="center" vertical="center" wrapText="1"/>
    </xf>
    <xf numFmtId="3" fontId="57" fillId="3" borderId="14" xfId="45" applyNumberFormat="1" applyFont="1" applyFill="1" applyBorder="1" applyAlignment="1">
      <alignment horizontal="center" vertical="center" wrapText="1"/>
    </xf>
    <xf numFmtId="3" fontId="61" fillId="0" borderId="17" xfId="245" applyNumberFormat="1" applyFont="1" applyFill="1" applyBorder="1" applyAlignment="1">
      <alignment horizontal="center" vertical="center" wrapText="1"/>
    </xf>
    <xf numFmtId="3" fontId="61" fillId="0" borderId="51" xfId="245" applyNumberFormat="1" applyFont="1" applyFill="1" applyBorder="1" applyAlignment="1">
      <alignment horizontal="center" vertical="center" wrapText="1"/>
    </xf>
    <xf numFmtId="3" fontId="61" fillId="0" borderId="26" xfId="245" applyNumberFormat="1" applyFont="1" applyFill="1" applyBorder="1" applyAlignment="1">
      <alignment horizontal="center" vertical="center" wrapText="1"/>
    </xf>
    <xf numFmtId="3" fontId="61" fillId="0" borderId="1" xfId="245" applyNumberFormat="1" applyFont="1" applyFill="1" applyBorder="1" applyAlignment="1">
      <alignment horizontal="center" vertical="center" wrapText="1"/>
    </xf>
    <xf numFmtId="3" fontId="61" fillId="0" borderId="19" xfId="245" applyNumberFormat="1" applyFont="1" applyFill="1" applyBorder="1" applyAlignment="1">
      <alignment horizontal="center" vertical="center" wrapText="1"/>
    </xf>
    <xf numFmtId="0" fontId="51" fillId="0" borderId="20" xfId="247" applyFont="1" applyFill="1" applyBorder="1" applyAlignment="1">
      <alignment horizontal="center" vertical="center" wrapText="1"/>
    </xf>
    <xf numFmtId="0" fontId="51" fillId="0" borderId="27" xfId="247" applyFont="1" applyFill="1" applyBorder="1" applyAlignment="1">
      <alignment horizontal="center" vertical="center" wrapText="1"/>
    </xf>
    <xf numFmtId="0" fontId="51" fillId="0" borderId="21" xfId="247" applyFont="1" applyFill="1" applyBorder="1" applyAlignment="1">
      <alignment horizontal="center" vertical="center" wrapText="1"/>
    </xf>
    <xf numFmtId="0" fontId="51" fillId="0" borderId="24" xfId="247" applyFont="1" applyFill="1" applyBorder="1" applyAlignment="1">
      <alignment horizontal="center" vertical="center" wrapText="1"/>
    </xf>
    <xf numFmtId="0" fontId="51" fillId="0" borderId="28" xfId="247" applyFont="1" applyFill="1" applyBorder="1" applyAlignment="1">
      <alignment horizontal="center" vertical="center" wrapText="1"/>
    </xf>
    <xf numFmtId="0" fontId="51" fillId="0" borderId="25" xfId="247" applyFont="1" applyFill="1" applyBorder="1" applyAlignment="1">
      <alignment horizontal="center" vertical="center" wrapText="1"/>
    </xf>
    <xf numFmtId="3" fontId="61" fillId="0" borderId="16" xfId="245" applyNumberFormat="1" applyFont="1" applyFill="1" applyBorder="1" applyAlignment="1">
      <alignment horizontal="center" vertical="center" wrapText="1"/>
    </xf>
    <xf numFmtId="3" fontId="61" fillId="0" borderId="14" xfId="245" applyNumberFormat="1" applyFont="1" applyFill="1" applyBorder="1" applyAlignment="1">
      <alignment horizontal="center" vertical="center" wrapText="1"/>
    </xf>
    <xf numFmtId="0" fontId="61" fillId="0" borderId="21" xfId="248" applyFont="1" applyFill="1" applyBorder="1" applyAlignment="1">
      <alignment horizontal="center" vertical="center" wrapText="1"/>
    </xf>
    <xf numFmtId="0" fontId="61" fillId="0" borderId="25" xfId="248" applyFont="1" applyFill="1" applyBorder="1" applyAlignment="1">
      <alignment horizontal="center" vertical="center" wrapText="1"/>
    </xf>
    <xf numFmtId="0" fontId="61" fillId="0" borderId="16" xfId="247" applyFont="1" applyFill="1" applyBorder="1" applyAlignment="1">
      <alignment horizontal="center" vertical="center" wrapText="1"/>
    </xf>
    <xf numFmtId="0" fontId="61" fillId="0" borderId="14" xfId="247" applyFont="1" applyFill="1" applyBorder="1" applyAlignment="1">
      <alignment horizontal="center" vertical="center" wrapText="1"/>
    </xf>
    <xf numFmtId="0" fontId="58" fillId="3" borderId="0" xfId="45" applyNumberFormat="1" applyFont="1" applyFill="1" applyBorder="1" applyAlignment="1">
      <alignment horizontal="center" vertical="center" wrapText="1"/>
    </xf>
    <xf numFmtId="3" fontId="54" fillId="0" borderId="16" xfId="245" applyNumberFormat="1" applyFont="1" applyFill="1" applyBorder="1" applyAlignment="1">
      <alignment horizontal="center" vertical="center" wrapText="1"/>
    </xf>
    <xf numFmtId="3" fontId="54" fillId="0" borderId="13" xfId="245" applyNumberFormat="1" applyFont="1" applyFill="1" applyBorder="1" applyAlignment="1">
      <alignment horizontal="center" vertical="center" wrapText="1"/>
    </xf>
    <xf numFmtId="3" fontId="54" fillId="0" borderId="14" xfId="245" applyNumberFormat="1" applyFont="1" applyFill="1" applyBorder="1" applyAlignment="1">
      <alignment horizontal="center" vertical="center" wrapText="1"/>
    </xf>
    <xf numFmtId="3" fontId="61" fillId="0" borderId="13" xfId="245" applyNumberFormat="1" applyFont="1" applyFill="1" applyBorder="1" applyAlignment="1">
      <alignment horizontal="center" vertical="center" wrapText="1"/>
    </xf>
    <xf numFmtId="3" fontId="61" fillId="0" borderId="20" xfId="245" applyNumberFormat="1" applyFont="1" applyFill="1" applyBorder="1" applyAlignment="1">
      <alignment horizontal="center" vertical="center" wrapText="1"/>
    </xf>
    <xf numFmtId="3" fontId="61" fillId="0" borderId="27" xfId="245" applyNumberFormat="1" applyFont="1" applyFill="1" applyBorder="1" applyAlignment="1">
      <alignment horizontal="center" vertical="center" wrapText="1"/>
    </xf>
    <xf numFmtId="3" fontId="61" fillId="0" borderId="21" xfId="245" applyNumberFormat="1" applyFont="1" applyFill="1" applyBorder="1" applyAlignment="1">
      <alignment horizontal="center" vertical="center" wrapText="1"/>
    </xf>
    <xf numFmtId="3" fontId="61" fillId="0" borderId="24" xfId="245" applyNumberFormat="1" applyFont="1" applyFill="1" applyBorder="1" applyAlignment="1">
      <alignment horizontal="center" vertical="center" wrapText="1"/>
    </xf>
    <xf numFmtId="3" fontId="61" fillId="0" borderId="28" xfId="245" applyNumberFormat="1" applyFont="1" applyFill="1" applyBorder="1" applyAlignment="1">
      <alignment horizontal="center" vertical="center" wrapText="1"/>
    </xf>
    <xf numFmtId="3" fontId="61" fillId="0" borderId="25" xfId="245" applyNumberFormat="1" applyFont="1" applyFill="1" applyBorder="1" applyAlignment="1">
      <alignment horizontal="center" vertical="center" wrapText="1"/>
    </xf>
    <xf numFmtId="0" fontId="51" fillId="0" borderId="16" xfId="247" applyFont="1" applyFill="1" applyBorder="1" applyAlignment="1">
      <alignment horizontal="center" vertical="center" wrapText="1"/>
    </xf>
    <xf numFmtId="0" fontId="51" fillId="0" borderId="14" xfId="247" applyFont="1" applyFill="1" applyBorder="1" applyAlignment="1">
      <alignment horizontal="center" vertical="center" wrapText="1"/>
    </xf>
    <xf numFmtId="3" fontId="61" fillId="0" borderId="20" xfId="246" applyNumberFormat="1" applyFont="1" applyFill="1" applyBorder="1" applyAlignment="1">
      <alignment horizontal="center" vertical="center" wrapText="1"/>
    </xf>
    <xf numFmtId="3" fontId="61" fillId="0" borderId="21" xfId="246" applyNumberFormat="1" applyFont="1" applyFill="1" applyBorder="1" applyAlignment="1">
      <alignment horizontal="center" vertical="center" wrapText="1"/>
    </xf>
    <xf numFmtId="3" fontId="61" fillId="0" borderId="24" xfId="246" applyNumberFormat="1" applyFont="1" applyFill="1" applyBorder="1" applyAlignment="1">
      <alignment horizontal="center" vertical="center" wrapText="1"/>
    </xf>
    <xf numFmtId="3" fontId="61" fillId="0" borderId="25" xfId="246" applyNumberFormat="1" applyFont="1" applyFill="1" applyBorder="1" applyAlignment="1">
      <alignment horizontal="center" vertical="center" wrapText="1"/>
    </xf>
    <xf numFmtId="3" fontId="59" fillId="0" borderId="16" xfId="237" applyNumberFormat="1" applyFont="1" applyFill="1" applyBorder="1" applyAlignment="1">
      <alignment horizontal="center" vertical="center" wrapText="1"/>
    </xf>
    <xf numFmtId="3" fontId="59" fillId="0" borderId="14" xfId="237" applyNumberFormat="1" applyFont="1" applyFill="1" applyBorder="1" applyAlignment="1">
      <alignment horizontal="center" vertical="center" wrapText="1"/>
    </xf>
    <xf numFmtId="0" fontId="53" fillId="26" borderId="1" xfId="45" applyFont="1" applyFill="1" applyBorder="1" applyAlignment="1">
      <alignment horizontal="center" vertical="center"/>
    </xf>
    <xf numFmtId="3" fontId="51" fillId="0" borderId="1" xfId="245" applyNumberFormat="1" applyFont="1" applyFill="1" applyBorder="1" applyAlignment="1">
      <alignment horizontal="center" vertical="center" wrapText="1"/>
    </xf>
    <xf numFmtId="4" fontId="53" fillId="3" borderId="19" xfId="45" applyNumberFormat="1" applyFont="1" applyFill="1" applyBorder="1" applyAlignment="1">
      <alignment horizontal="center" vertical="center" wrapText="1"/>
    </xf>
    <xf numFmtId="4" fontId="53" fillId="3" borderId="17" xfId="45" applyNumberFormat="1" applyFont="1" applyFill="1" applyBorder="1" applyAlignment="1">
      <alignment horizontal="center" vertical="center" wrapText="1"/>
    </xf>
    <xf numFmtId="4" fontId="53" fillId="3" borderId="26" xfId="45" applyNumberFormat="1" applyFont="1" applyFill="1" applyBorder="1" applyAlignment="1">
      <alignment horizontal="center" vertical="center" wrapText="1"/>
    </xf>
    <xf numFmtId="4" fontId="53" fillId="26" borderId="19" xfId="45" applyNumberFormat="1" applyFont="1" applyFill="1" applyBorder="1" applyAlignment="1">
      <alignment horizontal="center" vertical="center" wrapText="1"/>
    </xf>
    <xf numFmtId="4" fontId="53" fillId="26" borderId="17" xfId="45" applyNumberFormat="1" applyFont="1" applyFill="1" applyBorder="1" applyAlignment="1">
      <alignment horizontal="center" vertical="center" wrapText="1"/>
    </xf>
    <xf numFmtId="4" fontId="53" fillId="26" borderId="26" xfId="45" applyNumberFormat="1" applyFont="1" applyFill="1" applyBorder="1" applyAlignment="1">
      <alignment horizontal="center" vertical="center" wrapText="1"/>
    </xf>
    <xf numFmtId="0" fontId="52" fillId="3" borderId="16" xfId="45" applyFont="1" applyFill="1" applyBorder="1" applyAlignment="1">
      <alignment horizontal="center" vertical="center"/>
    </xf>
    <xf numFmtId="0" fontId="52" fillId="3" borderId="13" xfId="45" applyFont="1" applyFill="1" applyBorder="1" applyAlignment="1">
      <alignment horizontal="center" vertical="center"/>
    </xf>
    <xf numFmtId="0" fontId="52" fillId="3" borderId="14" xfId="45" applyFont="1" applyFill="1" applyBorder="1" applyAlignment="1">
      <alignment horizontal="center" vertical="center"/>
    </xf>
    <xf numFmtId="49" fontId="51" fillId="3" borderId="16" xfId="94" applyNumberFormat="1" applyFont="1" applyFill="1" applyBorder="1" applyAlignment="1">
      <alignment horizontal="center" vertical="center"/>
    </xf>
    <xf numFmtId="49" fontId="51" fillId="3" borderId="13" xfId="94" applyNumberFormat="1" applyFont="1" applyFill="1" applyBorder="1" applyAlignment="1">
      <alignment horizontal="center" vertical="center"/>
    </xf>
    <xf numFmtId="49" fontId="51" fillId="3" borderId="14" xfId="94" applyNumberFormat="1" applyFont="1" applyFill="1" applyBorder="1" applyAlignment="1">
      <alignment horizontal="center" vertical="center"/>
    </xf>
    <xf numFmtId="0" fontId="52" fillId="0" borderId="19" xfId="24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49" fontId="54" fillId="0" borderId="16" xfId="2" applyNumberFormat="1" applyFont="1" applyFill="1" applyBorder="1" applyAlignment="1">
      <alignment horizontal="center" vertical="center"/>
    </xf>
    <xf numFmtId="49" fontId="54" fillId="0" borderId="13" xfId="2" applyNumberFormat="1" applyFont="1" applyFill="1" applyBorder="1" applyAlignment="1">
      <alignment horizontal="center" vertical="center"/>
    </xf>
    <xf numFmtId="49" fontId="54" fillId="0" borderId="14" xfId="2" applyNumberFormat="1" applyFont="1" applyFill="1" applyBorder="1" applyAlignment="1">
      <alignment horizontal="center" vertical="center"/>
    </xf>
    <xf numFmtId="0" fontId="55" fillId="0" borderId="0" xfId="241" applyFont="1" applyFill="1" applyBorder="1" applyAlignment="1">
      <alignment horizontal="center" vertical="center" wrapText="1"/>
    </xf>
    <xf numFmtId="4" fontId="66" fillId="0" borderId="19" xfId="45" applyNumberFormat="1" applyFont="1" applyFill="1" applyBorder="1" applyAlignment="1">
      <alignment horizontal="center" vertical="center" wrapText="1"/>
    </xf>
    <xf numFmtId="4" fontId="66" fillId="0" borderId="17" xfId="45" applyNumberFormat="1" applyFont="1" applyFill="1" applyBorder="1" applyAlignment="1">
      <alignment horizontal="center" vertical="center" wrapText="1"/>
    </xf>
    <xf numFmtId="4" fontId="66" fillId="0" borderId="26" xfId="45" applyNumberFormat="1" applyFont="1" applyFill="1" applyBorder="1" applyAlignment="1">
      <alignment horizontal="center" vertical="center" wrapText="1"/>
    </xf>
    <xf numFmtId="4" fontId="66" fillId="26" borderId="19" xfId="45" applyNumberFormat="1" applyFont="1" applyFill="1" applyBorder="1" applyAlignment="1">
      <alignment horizontal="center" vertical="center" wrapText="1"/>
    </xf>
    <xf numFmtId="4" fontId="66" fillId="26" borderId="17" xfId="45" applyNumberFormat="1" applyFont="1" applyFill="1" applyBorder="1" applyAlignment="1">
      <alignment horizontal="center" vertical="center" wrapText="1"/>
    </xf>
    <xf numFmtId="4" fontId="66" fillId="26" borderId="26" xfId="45" applyNumberFormat="1" applyFont="1" applyFill="1" applyBorder="1" applyAlignment="1">
      <alignment horizontal="center" vertical="center" wrapText="1"/>
    </xf>
    <xf numFmtId="0" fontId="52" fillId="0" borderId="17" xfId="241" applyFont="1" applyFill="1" applyBorder="1" applyAlignment="1">
      <alignment horizontal="center" vertical="center" wrapText="1"/>
    </xf>
    <xf numFmtId="0" fontId="52" fillId="0" borderId="26" xfId="241" applyFont="1" applyFill="1" applyBorder="1" applyAlignment="1">
      <alignment horizontal="center" vertical="center" wrapText="1"/>
    </xf>
    <xf numFmtId="0" fontId="66" fillId="26" borderId="18" xfId="45" applyFont="1" applyFill="1" applyBorder="1" applyAlignment="1">
      <alignment horizontal="center" vertical="center"/>
    </xf>
    <xf numFmtId="0" fontId="52" fillId="0" borderId="16" xfId="241" applyFont="1" applyFill="1" applyBorder="1" applyAlignment="1">
      <alignment horizontal="center" vertical="center" wrapText="1"/>
    </xf>
    <xf numFmtId="0" fontId="52" fillId="0" borderId="13" xfId="241" applyFont="1" applyFill="1" applyBorder="1" applyAlignment="1">
      <alignment horizontal="center" vertical="center" wrapText="1"/>
    </xf>
    <xf numFmtId="0" fontId="52" fillId="0" borderId="14" xfId="241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3" fontId="52" fillId="0" borderId="16" xfId="241" applyNumberFormat="1" applyFont="1" applyFill="1" applyBorder="1" applyAlignment="1">
      <alignment horizontal="center" vertical="center" wrapText="1"/>
    </xf>
    <xf numFmtId="3" fontId="52" fillId="0" borderId="13" xfId="241" applyNumberFormat="1" applyFont="1" applyFill="1" applyBorder="1" applyAlignment="1">
      <alignment horizontal="center" vertical="center" wrapText="1"/>
    </xf>
    <xf numFmtId="3" fontId="52" fillId="0" borderId="14" xfId="241" applyNumberFormat="1" applyFont="1" applyFill="1" applyBorder="1" applyAlignment="1">
      <alignment horizontal="center" vertical="center" wrapText="1"/>
    </xf>
    <xf numFmtId="0" fontId="54" fillId="0" borderId="31" xfId="5" applyFont="1" applyFill="1" applyBorder="1" applyAlignment="1">
      <alignment horizontal="center" vertical="center"/>
    </xf>
    <xf numFmtId="0" fontId="54" fillId="0" borderId="32" xfId="5" applyFont="1" applyFill="1" applyBorder="1" applyAlignment="1">
      <alignment horizontal="center" vertical="center"/>
    </xf>
    <xf numFmtId="0" fontId="54" fillId="0" borderId="33" xfId="5" applyFont="1" applyFill="1" applyBorder="1" applyAlignment="1">
      <alignment horizontal="center" vertical="center"/>
    </xf>
    <xf numFmtId="49" fontId="54" fillId="0" borderId="16" xfId="233" applyNumberFormat="1" applyFont="1" applyFill="1" applyBorder="1" applyAlignment="1">
      <alignment horizontal="center" vertical="center"/>
    </xf>
    <xf numFmtId="49" fontId="54" fillId="0" borderId="13" xfId="233" applyNumberFormat="1" applyFont="1" applyFill="1" applyBorder="1" applyAlignment="1">
      <alignment horizontal="center" vertical="center"/>
    </xf>
    <xf numFmtId="49" fontId="54" fillId="0" borderId="14" xfId="233" applyNumberFormat="1" applyFont="1" applyFill="1" applyBorder="1" applyAlignment="1">
      <alignment horizontal="center" vertical="center"/>
    </xf>
    <xf numFmtId="0" fontId="52" fillId="0" borderId="43" xfId="241" applyFont="1" applyFill="1" applyBorder="1" applyAlignment="1">
      <alignment horizontal="center" vertical="center" wrapText="1"/>
    </xf>
    <xf numFmtId="0" fontId="52" fillId="0" borderId="44" xfId="241" applyFont="1" applyFill="1" applyBorder="1" applyAlignment="1">
      <alignment horizontal="center" vertical="center" wrapText="1"/>
    </xf>
    <xf numFmtId="0" fontId="52" fillId="0" borderId="50" xfId="241" applyFont="1" applyFill="1" applyBorder="1" applyAlignment="1">
      <alignment horizontal="center" vertical="center" wrapText="1"/>
    </xf>
    <xf numFmtId="0" fontId="52" fillId="0" borderId="42" xfId="241" applyFont="1" applyFill="1" applyBorder="1" applyAlignment="1">
      <alignment horizontal="center" vertical="center" wrapText="1"/>
    </xf>
    <xf numFmtId="0" fontId="66" fillId="26" borderId="14" xfId="45" applyFont="1" applyFill="1" applyBorder="1" applyAlignment="1">
      <alignment horizontal="center" vertical="center"/>
    </xf>
    <xf numFmtId="0" fontId="66" fillId="26" borderId="24" xfId="45" applyFont="1" applyFill="1" applyBorder="1" applyAlignment="1">
      <alignment horizontal="center" vertical="center"/>
    </xf>
    <xf numFmtId="0" fontId="52" fillId="0" borderId="45" xfId="241" applyFont="1" applyFill="1" applyBorder="1" applyAlignment="1">
      <alignment horizontal="center" vertical="center" wrapText="1"/>
    </xf>
    <xf numFmtId="0" fontId="52" fillId="0" borderId="32" xfId="241" applyFont="1" applyFill="1" applyBorder="1" applyAlignment="1">
      <alignment horizontal="center" vertical="center" wrapText="1"/>
    </xf>
    <xf numFmtId="0" fontId="52" fillId="0" borderId="48" xfId="241" applyFont="1" applyFill="1" applyBorder="1" applyAlignment="1">
      <alignment horizontal="center" vertical="center" wrapText="1"/>
    </xf>
    <xf numFmtId="0" fontId="52" fillId="0" borderId="46" xfId="241" applyFont="1" applyFill="1" applyBorder="1" applyAlignment="1">
      <alignment horizontal="center" vertical="center" wrapText="1"/>
    </xf>
    <xf numFmtId="0" fontId="52" fillId="0" borderId="49" xfId="241" applyFont="1" applyFill="1" applyBorder="1" applyAlignment="1">
      <alignment horizontal="center" vertical="center" wrapText="1"/>
    </xf>
    <xf numFmtId="0" fontId="52" fillId="0" borderId="47" xfId="241" applyFont="1" applyFill="1" applyBorder="1" applyAlignment="1">
      <alignment horizontal="center" vertical="center" wrapText="1"/>
    </xf>
    <xf numFmtId="0" fontId="52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2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2" fillId="0" borderId="39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0" fontId="57" fillId="3" borderId="16" xfId="81" applyFont="1" applyFill="1" applyBorder="1" applyAlignment="1">
      <alignment horizontal="center" vertical="center" wrapText="1"/>
    </xf>
    <xf numFmtId="0" fontId="57" fillId="3" borderId="13" xfId="81" applyFont="1" applyFill="1" applyBorder="1" applyAlignment="1">
      <alignment horizontal="center" vertical="center" wrapText="1"/>
    </xf>
    <xf numFmtId="0" fontId="57" fillId="3" borderId="14" xfId="81" applyFont="1" applyFill="1" applyBorder="1" applyAlignment="1">
      <alignment horizontal="center" vertical="center" wrapText="1"/>
    </xf>
    <xf numFmtId="3" fontId="52" fillId="3" borderId="18" xfId="0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>
      <alignment horizontal="center" vertical="center" wrapText="1"/>
    </xf>
    <xf numFmtId="3" fontId="51" fillId="3" borderId="16" xfId="203" applyNumberFormat="1" applyFont="1" applyFill="1" applyBorder="1" applyAlignment="1">
      <alignment horizontal="center" vertical="center" wrapText="1"/>
    </xf>
    <xf numFmtId="3" fontId="51" fillId="3" borderId="13" xfId="203" applyNumberFormat="1" applyFont="1" applyFill="1" applyBorder="1" applyAlignment="1">
      <alignment horizontal="center" vertical="center" wrapText="1"/>
    </xf>
    <xf numFmtId="3" fontId="51" fillId="3" borderId="14" xfId="203" applyNumberFormat="1" applyFont="1" applyFill="1" applyBorder="1" applyAlignment="1">
      <alignment horizontal="center" vertical="center" wrapText="1"/>
    </xf>
    <xf numFmtId="3" fontId="52" fillId="3" borderId="19" xfId="81" applyNumberFormat="1" applyFont="1" applyFill="1" applyBorder="1" applyAlignment="1">
      <alignment horizontal="center" vertical="center" wrapText="1"/>
    </xf>
    <xf numFmtId="3" fontId="52" fillId="3" borderId="26" xfId="81" applyNumberFormat="1" applyFont="1" applyFill="1" applyBorder="1" applyAlignment="1">
      <alignment horizontal="center" vertical="center" wrapText="1"/>
    </xf>
    <xf numFmtId="3" fontId="57" fillId="3" borderId="2" xfId="0" applyNumberFormat="1" applyFont="1" applyFill="1" applyBorder="1" applyAlignment="1">
      <alignment horizontal="center" vertical="center" wrapText="1"/>
    </xf>
    <xf numFmtId="3" fontId="57" fillId="3" borderId="17" xfId="0" applyNumberFormat="1" applyFont="1" applyFill="1" applyBorder="1" applyAlignment="1">
      <alignment horizontal="center" vertical="center" wrapText="1"/>
    </xf>
    <xf numFmtId="3" fontId="57" fillId="3" borderId="15" xfId="0" applyNumberFormat="1" applyFont="1" applyFill="1" applyBorder="1" applyAlignment="1">
      <alignment horizontal="center" vertical="center" wrapText="1"/>
    </xf>
    <xf numFmtId="3" fontId="52" fillId="0" borderId="19" xfId="0" applyNumberFormat="1" applyFont="1" applyFill="1" applyBorder="1" applyAlignment="1">
      <alignment horizontal="center" vertical="center" wrapText="1"/>
    </xf>
    <xf numFmtId="3" fontId="52" fillId="0" borderId="17" xfId="0" applyNumberFormat="1" applyFont="1" applyFill="1" applyBorder="1" applyAlignment="1">
      <alignment horizontal="center" vertical="center" wrapText="1"/>
    </xf>
    <xf numFmtId="3" fontId="52" fillId="0" borderId="26" xfId="0" applyNumberFormat="1" applyFont="1" applyFill="1" applyBorder="1" applyAlignment="1">
      <alignment horizontal="center" vertical="center" wrapText="1"/>
    </xf>
    <xf numFmtId="3" fontId="52" fillId="0" borderId="14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center" vertical="center" wrapText="1"/>
    </xf>
    <xf numFmtId="3" fontId="52" fillId="0" borderId="16" xfId="0" applyNumberFormat="1" applyFont="1" applyFill="1" applyBorder="1" applyAlignment="1">
      <alignment horizontal="center" vertical="center"/>
    </xf>
    <xf numFmtId="3" fontId="52" fillId="0" borderId="13" xfId="0" applyNumberFormat="1" applyFont="1" applyFill="1" applyBorder="1" applyAlignment="1">
      <alignment horizontal="center" vertical="center"/>
    </xf>
    <xf numFmtId="3" fontId="52" fillId="0" borderId="14" xfId="0" applyNumberFormat="1" applyFont="1" applyFill="1" applyBorder="1" applyAlignment="1">
      <alignment horizontal="center" vertical="center"/>
    </xf>
    <xf numFmtId="3" fontId="57" fillId="0" borderId="14" xfId="0" applyNumberFormat="1" applyFont="1" applyFill="1" applyBorder="1" applyAlignment="1">
      <alignment horizontal="center" vertical="center" wrapText="1"/>
    </xf>
    <xf numFmtId="3" fontId="57" fillId="0" borderId="18" xfId="0" applyNumberFormat="1" applyFont="1" applyFill="1" applyBorder="1" applyAlignment="1">
      <alignment horizontal="center" vertical="center" wrapText="1"/>
    </xf>
    <xf numFmtId="0" fontId="52" fillId="2" borderId="28" xfId="0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center" vertical="center" wrapText="1"/>
    </xf>
    <xf numFmtId="0" fontId="69" fillId="3" borderId="19" xfId="0" applyFont="1" applyFill="1" applyBorder="1" applyAlignment="1">
      <alignment horizontal="center" vertical="center"/>
    </xf>
    <xf numFmtId="0" fontId="69" fillId="3" borderId="51" xfId="0" applyFont="1" applyFill="1" applyBorder="1" applyAlignment="1">
      <alignment horizontal="center" vertical="center"/>
    </xf>
    <xf numFmtId="0" fontId="69" fillId="3" borderId="52" xfId="0" applyFont="1" applyFill="1" applyBorder="1" applyAlignment="1">
      <alignment horizontal="center" vertical="center"/>
    </xf>
    <xf numFmtId="3" fontId="64" fillId="3" borderId="1" xfId="0" applyNumberFormat="1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27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24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25" xfId="0" applyFont="1" applyFill="1" applyBorder="1" applyAlignment="1">
      <alignment horizontal="center" vertical="center" wrapText="1"/>
    </xf>
    <xf numFmtId="3" fontId="64" fillId="3" borderId="19" xfId="0" applyNumberFormat="1" applyFont="1" applyFill="1" applyBorder="1" applyAlignment="1">
      <alignment horizontal="center" vertical="center" wrapText="1"/>
    </xf>
    <xf numFmtId="3" fontId="64" fillId="3" borderId="51" xfId="0" applyNumberFormat="1" applyFont="1" applyFill="1" applyBorder="1" applyAlignment="1">
      <alignment horizontal="center" vertical="center" wrapText="1"/>
    </xf>
    <xf numFmtId="3" fontId="64" fillId="3" borderId="52" xfId="0" applyNumberFormat="1" applyFont="1" applyFill="1" applyBorder="1" applyAlignment="1">
      <alignment horizontal="center" vertical="center" wrapText="1"/>
    </xf>
    <xf numFmtId="3" fontId="70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6" xfId="0" applyNumberFormat="1" applyFont="1" applyFill="1" applyBorder="1" applyAlignment="1">
      <alignment horizontal="center" vertical="center" wrapText="1"/>
    </xf>
    <xf numFmtId="3" fontId="70" fillId="3" borderId="14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7" fillId="3" borderId="0" xfId="252" applyFont="1" applyFill="1" applyAlignment="1">
      <alignment horizontal="center" vertical="center"/>
    </xf>
    <xf numFmtId="0" fontId="64" fillId="3" borderId="2" xfId="252" applyFont="1" applyFill="1" applyBorder="1" applyAlignment="1" applyProtection="1">
      <alignment horizontal="center" vertical="center" wrapText="1"/>
      <protection locked="0"/>
    </xf>
    <xf numFmtId="0" fontId="64" fillId="3" borderId="12" xfId="252" applyFont="1" applyFill="1" applyBorder="1" applyAlignment="1" applyProtection="1">
      <alignment horizontal="center" vertical="center" wrapText="1"/>
      <protection locked="0"/>
    </xf>
    <xf numFmtId="0" fontId="64" fillId="3" borderId="13" xfId="252" applyFont="1" applyFill="1" applyBorder="1" applyAlignment="1">
      <alignment horizontal="center" vertical="center" wrapText="1"/>
    </xf>
    <xf numFmtId="0" fontId="64" fillId="3" borderId="14" xfId="252" applyFont="1" applyFill="1" applyBorder="1" applyAlignment="1">
      <alignment horizontal="center" vertical="center" wrapText="1"/>
    </xf>
    <xf numFmtId="0" fontId="64" fillId="3" borderId="12" xfId="252" applyFont="1" applyFill="1" applyBorder="1" applyAlignment="1" applyProtection="1">
      <alignment horizontal="center" vertical="center"/>
      <protection locked="0"/>
    </xf>
    <xf numFmtId="0" fontId="64" fillId="3" borderId="13" xfId="252" applyFont="1" applyFill="1" applyBorder="1" applyAlignment="1" applyProtection="1">
      <alignment horizontal="center" vertical="center"/>
      <protection locked="0"/>
    </xf>
    <xf numFmtId="0" fontId="64" fillId="3" borderId="14" xfId="252" applyFont="1" applyFill="1" applyBorder="1" applyAlignment="1" applyProtection="1">
      <alignment horizontal="center" vertical="center"/>
      <protection locked="0"/>
    </xf>
    <xf numFmtId="3" fontId="69" fillId="3" borderId="12" xfId="252" applyNumberFormat="1" applyFont="1" applyFill="1" applyBorder="1" applyAlignment="1">
      <alignment horizontal="center" vertical="center" wrapText="1"/>
    </xf>
    <xf numFmtId="3" fontId="69" fillId="3" borderId="13" xfId="252" applyNumberFormat="1" applyFont="1" applyFill="1" applyBorder="1" applyAlignment="1">
      <alignment horizontal="center" vertical="center" wrapText="1"/>
    </xf>
    <xf numFmtId="3" fontId="69" fillId="3" borderId="14" xfId="252" applyNumberFormat="1" applyFont="1" applyFill="1" applyBorder="1" applyAlignment="1">
      <alignment horizontal="center" vertical="center" wrapText="1"/>
    </xf>
    <xf numFmtId="3" fontId="69" fillId="3" borderId="19" xfId="0" applyNumberFormat="1" applyFont="1" applyFill="1" applyBorder="1" applyAlignment="1" applyProtection="1">
      <alignment horizontal="center" vertical="center"/>
      <protection locked="0"/>
    </xf>
    <xf numFmtId="3" fontId="69" fillId="3" borderId="51" xfId="0" applyNumberFormat="1" applyFont="1" applyFill="1" applyBorder="1" applyAlignment="1" applyProtection="1">
      <alignment horizontal="center" vertical="center"/>
      <protection locked="0"/>
    </xf>
    <xf numFmtId="3" fontId="69" fillId="3" borderId="52" xfId="0" applyNumberFormat="1" applyFont="1" applyFill="1" applyBorder="1" applyAlignment="1" applyProtection="1">
      <alignment horizontal="center" vertical="center"/>
      <protection locked="0"/>
    </xf>
    <xf numFmtId="3" fontId="64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/>
      <protection locked="0"/>
    </xf>
  </cellXfs>
  <cellStyles count="253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4 3 2" xfId="250" xr:uid="{00000000-0005-0000-0000-000093000000}"/>
    <cellStyle name="Обычный 2 136 11 7 6 2 2" xfId="241" xr:uid="{00000000-0005-0000-0000-000094000000}"/>
    <cellStyle name="Обычный 2 136 15 3" xfId="244" xr:uid="{00000000-0005-0000-0000-000095000000}"/>
    <cellStyle name="Обычный 2 136 15 3 2" xfId="245" xr:uid="{00000000-0005-0000-0000-000096000000}"/>
    <cellStyle name="Обычный 2 136 23 7" xfId="248" xr:uid="{00000000-0005-0000-0000-000097000000}"/>
    <cellStyle name="Обычный 2 137" xfId="233" xr:uid="{00000000-0005-0000-0000-000098000000}"/>
    <cellStyle name="Обычный 2 139" xfId="236" xr:uid="{00000000-0005-0000-0000-000099000000}"/>
    <cellStyle name="Обычный 2 14" xfId="49" xr:uid="{00000000-0005-0000-0000-00009A000000}"/>
    <cellStyle name="Обычный 2 15" xfId="50" xr:uid="{00000000-0005-0000-0000-00009B000000}"/>
    <cellStyle name="Обычный 2 16" xfId="51" xr:uid="{00000000-0005-0000-0000-00009C000000}"/>
    <cellStyle name="Обычный 2 17" xfId="52" xr:uid="{00000000-0005-0000-0000-00009D000000}"/>
    <cellStyle name="Обычный 2 18" xfId="53" xr:uid="{00000000-0005-0000-0000-00009E000000}"/>
    <cellStyle name="Обычный 2 19" xfId="54" xr:uid="{00000000-0005-0000-0000-00009F000000}"/>
    <cellStyle name="Обычный 2 2" xfId="55" xr:uid="{00000000-0005-0000-0000-0000A0000000}"/>
    <cellStyle name="Обычный 2 2 2" xfId="94" xr:uid="{00000000-0005-0000-0000-0000A1000000}"/>
    <cellStyle name="Обычный 2 2 2 2" xfId="95" xr:uid="{00000000-0005-0000-0000-0000A2000000}"/>
    <cellStyle name="Обычный 2 2 2 2 2" xfId="229" xr:uid="{00000000-0005-0000-0000-0000A3000000}"/>
    <cellStyle name="Обычный 2 2 2 3" xfId="193" xr:uid="{00000000-0005-0000-0000-0000A4000000}"/>
    <cellStyle name="Обычный 2 2 2 4" xfId="240" xr:uid="{00000000-0005-0000-0000-0000A5000000}"/>
    <cellStyle name="Обычный 2 20" xfId="56" xr:uid="{00000000-0005-0000-0000-0000A6000000}"/>
    <cellStyle name="Обычный 2 21" xfId="57" xr:uid="{00000000-0005-0000-0000-0000A7000000}"/>
    <cellStyle name="Обычный 2 22" xfId="93" xr:uid="{00000000-0005-0000-0000-0000A8000000}"/>
    <cellStyle name="Обычный 2 3" xfId="58" xr:uid="{00000000-0005-0000-0000-0000A9000000}"/>
    <cellStyle name="Обычный 2 3 2" xfId="195" xr:uid="{00000000-0005-0000-0000-0000AA000000}"/>
    <cellStyle name="Обычный 2 3 3" xfId="194" xr:uid="{00000000-0005-0000-0000-0000AB000000}"/>
    <cellStyle name="Обычный 2 4" xfId="59" xr:uid="{00000000-0005-0000-0000-0000AC000000}"/>
    <cellStyle name="Обычный 2 5" xfId="60" xr:uid="{00000000-0005-0000-0000-0000AD000000}"/>
    <cellStyle name="Обычный 2 5 2" xfId="196" xr:uid="{00000000-0005-0000-0000-0000AE000000}"/>
    <cellStyle name="Обычный 2 6" xfId="61" xr:uid="{00000000-0005-0000-0000-0000AF000000}"/>
    <cellStyle name="Обычный 2 6 3" xfId="232" xr:uid="{00000000-0005-0000-0000-0000B0000000}"/>
    <cellStyle name="Обычный 2 7" xfId="62" xr:uid="{00000000-0005-0000-0000-0000B1000000}"/>
    <cellStyle name="Обычный 2 8" xfId="63" xr:uid="{00000000-0005-0000-0000-0000B2000000}"/>
    <cellStyle name="Обычный 2 9" xfId="64" xr:uid="{00000000-0005-0000-0000-0000B3000000}"/>
    <cellStyle name="Обычный 2_npa12EB" xfId="197" xr:uid="{00000000-0005-0000-0000-0000B4000000}"/>
    <cellStyle name="Обычный 20" xfId="198" xr:uid="{00000000-0005-0000-0000-0000B5000000}"/>
    <cellStyle name="Обычный 20 2" xfId="199" xr:uid="{00000000-0005-0000-0000-0000B6000000}"/>
    <cellStyle name="Обычный 21" xfId="249" xr:uid="{00000000-0005-0000-0000-0000B7000000}"/>
    <cellStyle name="Обычный 22" xfId="230" xr:uid="{00000000-0005-0000-0000-0000B8000000}"/>
    <cellStyle name="Обычный 23" xfId="251" xr:uid="{00000000-0005-0000-0000-0000B9000000}"/>
    <cellStyle name="Обычный 24" xfId="252" xr:uid="{00000000-0005-0000-0000-0000BA000000}"/>
    <cellStyle name="Обычный 3" xfId="65" xr:uid="{00000000-0005-0000-0000-0000BB000000}"/>
    <cellStyle name="Обычный 3 2" xfId="200" xr:uid="{00000000-0005-0000-0000-0000BC000000}"/>
    <cellStyle name="Обычный 3 3" xfId="231" xr:uid="{00000000-0005-0000-0000-0000BD000000}"/>
    <cellStyle name="Обычный 4" xfId="66" xr:uid="{00000000-0005-0000-0000-0000BE000000}"/>
    <cellStyle name="Обычный 4 10" xfId="67" xr:uid="{00000000-0005-0000-0000-0000BF000000}"/>
    <cellStyle name="Обычный 4 11" xfId="68" xr:uid="{00000000-0005-0000-0000-0000C0000000}"/>
    <cellStyle name="Обычный 4 12" xfId="69" xr:uid="{00000000-0005-0000-0000-0000C1000000}"/>
    <cellStyle name="Обычный 4 13" xfId="70" xr:uid="{00000000-0005-0000-0000-0000C2000000}"/>
    <cellStyle name="Обычный 4 14" xfId="71" xr:uid="{00000000-0005-0000-0000-0000C3000000}"/>
    <cellStyle name="Обычный 4 15" xfId="72" xr:uid="{00000000-0005-0000-0000-0000C4000000}"/>
    <cellStyle name="Обычный 4 16" xfId="96" xr:uid="{00000000-0005-0000-0000-0000C5000000}"/>
    <cellStyle name="Обычный 4 16 2" xfId="201" xr:uid="{00000000-0005-0000-0000-0000C6000000}"/>
    <cellStyle name="Обычный 4 17" xfId="202" xr:uid="{00000000-0005-0000-0000-0000C7000000}"/>
    <cellStyle name="Обычный 4 2" xfId="73" xr:uid="{00000000-0005-0000-0000-0000C8000000}"/>
    <cellStyle name="Обычный 4 3" xfId="74" xr:uid="{00000000-0005-0000-0000-0000C9000000}"/>
    <cellStyle name="Обычный 4 4" xfId="75" xr:uid="{00000000-0005-0000-0000-0000CA000000}"/>
    <cellStyle name="Обычный 4 5" xfId="76" xr:uid="{00000000-0005-0000-0000-0000CB000000}"/>
    <cellStyle name="Обычный 4 6" xfId="77" xr:uid="{00000000-0005-0000-0000-0000CC000000}"/>
    <cellStyle name="Обычный 4 7" xfId="78" xr:uid="{00000000-0005-0000-0000-0000CD000000}"/>
    <cellStyle name="Обычный 4 8" xfId="79" xr:uid="{00000000-0005-0000-0000-0000CE000000}"/>
    <cellStyle name="Обычный 4 9" xfId="80" xr:uid="{00000000-0005-0000-0000-0000CF000000}"/>
    <cellStyle name="Обычный 5" xfId="81" xr:uid="{00000000-0005-0000-0000-0000D0000000}"/>
    <cellStyle name="Обычный 5 2" xfId="204" xr:uid="{00000000-0005-0000-0000-0000D1000000}"/>
    <cellStyle name="Обычный 5 3" xfId="203" xr:uid="{00000000-0005-0000-0000-0000D2000000}"/>
    <cellStyle name="Обычный 6" xfId="205" xr:uid="{00000000-0005-0000-0000-0000D3000000}"/>
    <cellStyle name="Обычный 6 4" xfId="91" xr:uid="{00000000-0005-0000-0000-0000D4000000}"/>
    <cellStyle name="Обычный 69" xfId="92" xr:uid="{00000000-0005-0000-0000-0000D5000000}"/>
    <cellStyle name="Обычный 69 2" xfId="97" xr:uid="{00000000-0005-0000-0000-0000D6000000}"/>
    <cellStyle name="Обычный 7" xfId="206" xr:uid="{00000000-0005-0000-0000-0000D7000000}"/>
    <cellStyle name="Обычный 7 2" xfId="207" xr:uid="{00000000-0005-0000-0000-0000D8000000}"/>
    <cellStyle name="Обычный 70" xfId="98" xr:uid="{00000000-0005-0000-0000-0000D9000000}"/>
    <cellStyle name="Обычный 8" xfId="208" xr:uid="{00000000-0005-0000-0000-0000DA000000}"/>
    <cellStyle name="Обычный 83" xfId="234" xr:uid="{00000000-0005-0000-0000-0000DB000000}"/>
    <cellStyle name="Обычный 83 2" xfId="237" xr:uid="{00000000-0005-0000-0000-0000DC000000}"/>
    <cellStyle name="Обычный 83 2 2" xfId="246" xr:uid="{00000000-0005-0000-0000-0000DD000000}"/>
    <cellStyle name="Обычный 83 3" xfId="238" xr:uid="{00000000-0005-0000-0000-0000DE000000}"/>
    <cellStyle name="Обычный 9" xfId="209" xr:uid="{00000000-0005-0000-0000-0000DF000000}"/>
    <cellStyle name="Обычный 91" xfId="82" xr:uid="{00000000-0005-0000-0000-0000E0000000}"/>
    <cellStyle name="Обычный 92" xfId="83" xr:uid="{00000000-0005-0000-0000-0000E1000000}"/>
    <cellStyle name="Обычный 93" xfId="84" xr:uid="{00000000-0005-0000-0000-0000E2000000}"/>
    <cellStyle name="Обычный 94" xfId="85" xr:uid="{00000000-0005-0000-0000-0000E3000000}"/>
    <cellStyle name="Обычный 95" xfId="86" xr:uid="{00000000-0005-0000-0000-0000E4000000}"/>
    <cellStyle name="Обычный 96" xfId="87" xr:uid="{00000000-0005-0000-0000-0000E5000000}"/>
    <cellStyle name="Обычный 97" xfId="88" xr:uid="{00000000-0005-0000-0000-0000E6000000}"/>
    <cellStyle name="Обычный 98" xfId="89" xr:uid="{00000000-0005-0000-0000-0000E7000000}"/>
    <cellStyle name="Обычный 99" xfId="90" xr:uid="{00000000-0005-0000-0000-0000E8000000}"/>
    <cellStyle name="Плохой 2" xfId="210" xr:uid="{00000000-0005-0000-0000-0000E9000000}"/>
    <cellStyle name="Пояснение 2" xfId="211" xr:uid="{00000000-0005-0000-0000-0000EA000000}"/>
    <cellStyle name="Примечание 2" xfId="212" xr:uid="{00000000-0005-0000-0000-0000EB000000}"/>
    <cellStyle name="Процентный 2" xfId="213" xr:uid="{00000000-0005-0000-0000-0000EC000000}"/>
    <cellStyle name="Процентный 2 2" xfId="214" xr:uid="{00000000-0005-0000-0000-0000ED000000}"/>
    <cellStyle name="Процентный 3" xfId="215" xr:uid="{00000000-0005-0000-0000-0000EE000000}"/>
    <cellStyle name="Процентный 4" xfId="216" xr:uid="{00000000-0005-0000-0000-0000EF000000}"/>
    <cellStyle name="Процентный 5" xfId="217" xr:uid="{00000000-0005-0000-0000-0000F0000000}"/>
    <cellStyle name="Процентный 6" xfId="228" xr:uid="{00000000-0005-0000-0000-0000F1000000}"/>
    <cellStyle name="Связанная ячейка 2" xfId="218" xr:uid="{00000000-0005-0000-0000-0000F2000000}"/>
    <cellStyle name="Стиль 1" xfId="3" xr:uid="{00000000-0005-0000-0000-0000F3000000}"/>
    <cellStyle name="Текст предупреждения 2" xfId="219" xr:uid="{00000000-0005-0000-0000-0000F4000000}"/>
    <cellStyle name="Финансовый 2" xfId="220" xr:uid="{00000000-0005-0000-0000-0000F5000000}"/>
    <cellStyle name="Финансовый 2 2" xfId="221" xr:uid="{00000000-0005-0000-0000-0000F6000000}"/>
    <cellStyle name="Финансовый 3" xfId="222" xr:uid="{00000000-0005-0000-0000-0000F7000000}"/>
    <cellStyle name="Финансовый 4" xfId="223" xr:uid="{00000000-0005-0000-0000-0000F8000000}"/>
    <cellStyle name="Финансовый 5" xfId="224" xr:uid="{00000000-0005-0000-0000-0000F9000000}"/>
    <cellStyle name="Финансовый 6" xfId="225" xr:uid="{00000000-0005-0000-0000-0000FA000000}"/>
    <cellStyle name="Финансовый 7" xfId="226" xr:uid="{00000000-0005-0000-0000-0000FB000000}"/>
    <cellStyle name="Хороший 2" xfId="227" xr:uid="{00000000-0005-0000-0000-0000FC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2"/>
  <sheetViews>
    <sheetView tabSelected="1" zoomScaleNormal="100" workbookViewId="0">
      <pane xSplit="3" ySplit="15" topLeftCell="D140" activePane="bottomRight" state="frozen"/>
      <selection pane="topRight" activeCell="D1" sqref="D1"/>
      <selection pane="bottomLeft" activeCell="A14" sqref="A14"/>
      <selection pane="bottomRight" activeCell="D157" sqref="D157:M159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6384" width="9.140625" style="8"/>
  </cols>
  <sheetData>
    <row r="1" spans="1:13" x14ac:dyDescent="0.2">
      <c r="K1" s="138"/>
      <c r="L1" s="8"/>
      <c r="M1" s="139" t="s">
        <v>411</v>
      </c>
    </row>
    <row r="2" spans="1:13" x14ac:dyDescent="0.2">
      <c r="A2" s="150"/>
      <c r="K2" s="138"/>
      <c r="L2" s="8"/>
      <c r="M2" s="139" t="s">
        <v>409</v>
      </c>
    </row>
    <row r="3" spans="1:13" x14ac:dyDescent="0.2">
      <c r="K3" s="138"/>
      <c r="L3" s="8"/>
      <c r="M3" s="139" t="s">
        <v>410</v>
      </c>
    </row>
    <row r="4" spans="1:13" x14ac:dyDescent="0.2">
      <c r="K4" s="138"/>
      <c r="L4" s="8"/>
      <c r="M4" s="1" t="s">
        <v>469</v>
      </c>
    </row>
    <row r="6" spans="1:13" x14ac:dyDescent="0.2">
      <c r="A6" s="275" t="s">
        <v>424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3" x14ac:dyDescent="0.2">
      <c r="C7" s="9"/>
      <c r="M7" s="8" t="s">
        <v>278</v>
      </c>
    </row>
    <row r="8" spans="1:13" s="132" customFormat="1" ht="20.25" customHeight="1" x14ac:dyDescent="0.2">
      <c r="A8" s="276" t="s">
        <v>44</v>
      </c>
      <c r="B8" s="276" t="s">
        <v>333</v>
      </c>
      <c r="C8" s="277" t="s">
        <v>45</v>
      </c>
      <c r="D8" s="278" t="s">
        <v>264</v>
      </c>
      <c r="E8" s="278"/>
      <c r="F8" s="278"/>
      <c r="G8" s="278"/>
      <c r="H8" s="278"/>
      <c r="I8" s="278"/>
      <c r="J8" s="278"/>
      <c r="K8" s="278"/>
      <c r="L8" s="285" t="s">
        <v>304</v>
      </c>
      <c r="M8" s="279" t="s">
        <v>468</v>
      </c>
    </row>
    <row r="9" spans="1:13" s="133" customFormat="1" ht="15" customHeight="1" x14ac:dyDescent="0.2">
      <c r="A9" s="276"/>
      <c r="B9" s="276"/>
      <c r="C9" s="277"/>
      <c r="D9" s="278" t="s">
        <v>265</v>
      </c>
      <c r="E9" s="278" t="s">
        <v>266</v>
      </c>
      <c r="F9" s="294" t="s">
        <v>267</v>
      </c>
      <c r="G9" s="295"/>
      <c r="H9" s="278" t="s">
        <v>272</v>
      </c>
      <c r="I9" s="278" t="s">
        <v>273</v>
      </c>
      <c r="J9" s="282" t="s">
        <v>289</v>
      </c>
      <c r="K9" s="278" t="s">
        <v>302</v>
      </c>
      <c r="L9" s="286"/>
      <c r="M9" s="280"/>
    </row>
    <row r="10" spans="1:13" s="133" customFormat="1" ht="14.25" customHeight="1" x14ac:dyDescent="0.2">
      <c r="A10" s="276"/>
      <c r="B10" s="276"/>
      <c r="C10" s="277"/>
      <c r="D10" s="278"/>
      <c r="E10" s="278"/>
      <c r="F10" s="296"/>
      <c r="G10" s="297"/>
      <c r="H10" s="278"/>
      <c r="I10" s="278"/>
      <c r="J10" s="283"/>
      <c r="K10" s="278"/>
      <c r="L10" s="286"/>
      <c r="M10" s="280"/>
    </row>
    <row r="11" spans="1:13" s="133" customFormat="1" ht="44.25" customHeight="1" x14ac:dyDescent="0.2">
      <c r="A11" s="276"/>
      <c r="B11" s="276"/>
      <c r="C11" s="277"/>
      <c r="D11" s="278"/>
      <c r="E11" s="278"/>
      <c r="F11" s="298"/>
      <c r="G11" s="299"/>
      <c r="H11" s="278"/>
      <c r="I11" s="278"/>
      <c r="J11" s="284"/>
      <c r="K11" s="278"/>
      <c r="L11" s="287"/>
      <c r="M11" s="281"/>
    </row>
    <row r="12" spans="1:13" s="2" customFormat="1" x14ac:dyDescent="0.2">
      <c r="A12" s="300" t="s">
        <v>225</v>
      </c>
      <c r="B12" s="300"/>
      <c r="C12" s="300"/>
      <c r="D12" s="30">
        <f>D15+D14+D13</f>
        <v>41677938528</v>
      </c>
      <c r="E12" s="30">
        <f t="shared" ref="E12:M12" si="0">E15+E14+E13</f>
        <v>9617941550</v>
      </c>
      <c r="F12" s="30">
        <f t="shared" si="0"/>
        <v>34903531458</v>
      </c>
      <c r="G12" s="30">
        <f t="shared" si="0"/>
        <v>0</v>
      </c>
      <c r="H12" s="30">
        <f t="shared" si="0"/>
        <v>5663149924</v>
      </c>
      <c r="I12" s="30">
        <f t="shared" si="0"/>
        <v>1918155649</v>
      </c>
      <c r="J12" s="30">
        <f t="shared" si="0"/>
        <v>2344500420</v>
      </c>
      <c r="K12" s="30">
        <f t="shared" si="0"/>
        <v>96125217529</v>
      </c>
      <c r="L12" s="30">
        <f t="shared" si="0"/>
        <v>5952201440.5699987</v>
      </c>
      <c r="M12" s="30">
        <f t="shared" si="0"/>
        <v>102077418969.56999</v>
      </c>
    </row>
    <row r="13" spans="1:13" s="3" customFormat="1" ht="11.25" customHeight="1" x14ac:dyDescent="0.2">
      <c r="A13" s="5"/>
      <c r="B13" s="5"/>
      <c r="C13" s="11" t="s">
        <v>54</v>
      </c>
      <c r="D13" s="29">
        <f>'Свод 2026 БП'!D9</f>
        <v>4051145240</v>
      </c>
      <c r="E13" s="29">
        <f>'Свод 2026 БП'!E9</f>
        <v>587922489</v>
      </c>
      <c r="F13" s="29">
        <f>'Свод 2026 БП'!F9</f>
        <v>659681987.69000006</v>
      </c>
      <c r="G13" s="31"/>
      <c r="H13" s="29">
        <f>'Свод 2026 БП'!Q9</f>
        <v>127298330</v>
      </c>
      <c r="I13" s="29">
        <f>'Свод 2026 БП'!R9</f>
        <v>44327144</v>
      </c>
      <c r="J13" s="29">
        <f>'Свод 2026 БП'!S9</f>
        <v>20403543</v>
      </c>
      <c r="K13" s="29">
        <f>D13+E13+F13+H13+I13+J13</f>
        <v>5490778733.6900005</v>
      </c>
      <c r="L13" s="130">
        <v>14899.86</v>
      </c>
      <c r="M13" s="131">
        <f t="shared" ref="M13:M75" si="1">K13+L13</f>
        <v>5490793633.5500002</v>
      </c>
    </row>
    <row r="14" spans="1:13" s="3" customFormat="1" ht="27.75" customHeight="1" x14ac:dyDescent="0.2">
      <c r="A14" s="5"/>
      <c r="B14" s="5"/>
      <c r="C14" s="11" t="s">
        <v>280</v>
      </c>
      <c r="D14" s="29">
        <f>'Свод 2026 БП'!D10</f>
        <v>0</v>
      </c>
      <c r="E14" s="29">
        <f>'Свод 2026 БП'!E10</f>
        <v>0</v>
      </c>
      <c r="F14" s="29">
        <f>'Свод 2026 БП'!F10</f>
        <v>138135199</v>
      </c>
      <c r="G14" s="31"/>
      <c r="H14" s="29">
        <f>'Свод 2026 БП'!Q10</f>
        <v>0</v>
      </c>
      <c r="I14" s="29">
        <f>'Свод 2026 БП'!R10</f>
        <v>0</v>
      </c>
      <c r="J14" s="29">
        <f>'Свод 2026 БП'!S10</f>
        <v>0</v>
      </c>
      <c r="K14" s="29">
        <f>D14+E14+F14+H14+I14+J14</f>
        <v>138135199</v>
      </c>
      <c r="L14" s="130"/>
      <c r="M14" s="131">
        <f t="shared" si="1"/>
        <v>138135199</v>
      </c>
    </row>
    <row r="15" spans="1:13" s="2" customFormat="1" x14ac:dyDescent="0.2">
      <c r="A15" s="300" t="s">
        <v>224</v>
      </c>
      <c r="B15" s="300"/>
      <c r="C15" s="300"/>
      <c r="D15" s="30">
        <f t="shared" ref="D15:M15" si="2">SUM(D16:D153)-D96</f>
        <v>37626793288</v>
      </c>
      <c r="E15" s="30">
        <f t="shared" si="2"/>
        <v>9030019061</v>
      </c>
      <c r="F15" s="30">
        <f t="shared" si="2"/>
        <v>34105714271.310001</v>
      </c>
      <c r="G15" s="30">
        <f t="shared" si="2"/>
        <v>0</v>
      </c>
      <c r="H15" s="30">
        <f t="shared" si="2"/>
        <v>5535851594</v>
      </c>
      <c r="I15" s="30">
        <f t="shared" si="2"/>
        <v>1873828505</v>
      </c>
      <c r="J15" s="30">
        <f t="shared" si="2"/>
        <v>2324096877</v>
      </c>
      <c r="K15" s="30">
        <f t="shared" si="2"/>
        <v>90496303596.309998</v>
      </c>
      <c r="L15" s="129">
        <f t="shared" si="2"/>
        <v>5952186540.7099991</v>
      </c>
      <c r="M15" s="30">
        <f t="shared" si="2"/>
        <v>96448490137.019989</v>
      </c>
    </row>
    <row r="16" spans="1:13" s="1" customFormat="1" ht="12" customHeight="1" x14ac:dyDescent="0.2">
      <c r="A16" s="20">
        <v>1</v>
      </c>
      <c r="B16" s="12" t="s">
        <v>57</v>
      </c>
      <c r="C16" s="10" t="s">
        <v>42</v>
      </c>
      <c r="D16" s="29">
        <f>'Свод 2026 БП'!D12</f>
        <v>65998634</v>
      </c>
      <c r="E16" s="29">
        <f>'Свод 2026 БП'!E12</f>
        <v>11708608</v>
      </c>
      <c r="F16" s="29">
        <f>'Свод 2026 БП'!F12</f>
        <v>176203916</v>
      </c>
      <c r="G16" s="29"/>
      <c r="H16" s="29">
        <f>'Свод 2026 БП'!Q12</f>
        <v>0</v>
      </c>
      <c r="I16" s="29">
        <f>'Свод 2026 БП'!R12</f>
        <v>0</v>
      </c>
      <c r="J16" s="29">
        <f>'Свод 2026 БП'!S12</f>
        <v>0</v>
      </c>
      <c r="K16" s="29">
        <f t="shared" ref="K16:K43" si="3">D16+E16+F16+H16+I16+J16</f>
        <v>253911158</v>
      </c>
      <c r="L16" s="131">
        <v>15097104.380000001</v>
      </c>
      <c r="M16" s="131">
        <f t="shared" si="1"/>
        <v>269008262.38</v>
      </c>
    </row>
    <row r="17" spans="1:13" s="1" customFormat="1" x14ac:dyDescent="0.2">
      <c r="A17" s="20">
        <v>2</v>
      </c>
      <c r="B17" s="13" t="s">
        <v>58</v>
      </c>
      <c r="C17" s="10" t="s">
        <v>210</v>
      </c>
      <c r="D17" s="29">
        <f>'Свод 2026 БП'!D13</f>
        <v>54423616</v>
      </c>
      <c r="E17" s="29">
        <f>'Свод 2026 БП'!E13</f>
        <v>12867217</v>
      </c>
      <c r="F17" s="29">
        <f>'Свод 2026 БП'!F13</f>
        <v>175367204</v>
      </c>
      <c r="G17" s="29"/>
      <c r="H17" s="29">
        <f>'Свод 2026 БП'!Q13</f>
        <v>0</v>
      </c>
      <c r="I17" s="29">
        <f>'Свод 2026 БП'!R13</f>
        <v>0</v>
      </c>
      <c r="J17" s="29">
        <f>'Свод 2026 БП'!S13</f>
        <v>0</v>
      </c>
      <c r="K17" s="29">
        <f t="shared" si="3"/>
        <v>242658037</v>
      </c>
      <c r="L17" s="131">
        <v>19146116.729999997</v>
      </c>
      <c r="M17" s="131">
        <f t="shared" si="1"/>
        <v>261804153.72999999</v>
      </c>
    </row>
    <row r="18" spans="1:13" s="1" customFormat="1" x14ac:dyDescent="0.2">
      <c r="A18" s="20">
        <v>3</v>
      </c>
      <c r="B18" s="21" t="s">
        <v>59</v>
      </c>
      <c r="C18" s="10" t="s">
        <v>5</v>
      </c>
      <c r="D18" s="29">
        <f>'Свод 2026 БП'!D14</f>
        <v>315526538</v>
      </c>
      <c r="E18" s="29">
        <f>'Свод 2026 БП'!E14</f>
        <v>39548051</v>
      </c>
      <c r="F18" s="29">
        <f>'Свод 2026 БП'!F14</f>
        <v>456175941.01999998</v>
      </c>
      <c r="G18" s="29"/>
      <c r="H18" s="29">
        <f>'Свод 2026 БП'!Q14</f>
        <v>200243008</v>
      </c>
      <c r="I18" s="29">
        <f>'Свод 2026 БП'!R14</f>
        <v>0</v>
      </c>
      <c r="J18" s="29">
        <f>'Свод 2026 БП'!S14</f>
        <v>14059298</v>
      </c>
      <c r="K18" s="29">
        <f t="shared" si="3"/>
        <v>1025552836.02</v>
      </c>
      <c r="L18" s="131">
        <v>48404743.859999999</v>
      </c>
      <c r="M18" s="131">
        <f t="shared" si="1"/>
        <v>1073957579.8799999</v>
      </c>
    </row>
    <row r="19" spans="1:13" s="1" customFormat="1" ht="14.25" customHeight="1" x14ac:dyDescent="0.2">
      <c r="A19" s="20">
        <v>4</v>
      </c>
      <c r="B19" s="12" t="s">
        <v>60</v>
      </c>
      <c r="C19" s="10" t="s">
        <v>211</v>
      </c>
      <c r="D19" s="29">
        <f>'Свод 2026 БП'!D15</f>
        <v>56871035</v>
      </c>
      <c r="E19" s="29">
        <f>'Свод 2026 БП'!E15</f>
        <v>12552015</v>
      </c>
      <c r="F19" s="29">
        <f>'Свод 2026 БП'!F15</f>
        <v>193746737</v>
      </c>
      <c r="G19" s="29"/>
      <c r="H19" s="29">
        <f>'Свод 2026 БП'!Q15</f>
        <v>0</v>
      </c>
      <c r="I19" s="29">
        <f>'Свод 2026 БП'!R15</f>
        <v>0</v>
      </c>
      <c r="J19" s="29">
        <f>'Свод 2026 БП'!S15</f>
        <v>0</v>
      </c>
      <c r="K19" s="29">
        <f t="shared" si="3"/>
        <v>263169787</v>
      </c>
      <c r="L19" s="131">
        <v>15716370.57</v>
      </c>
      <c r="M19" s="131">
        <f t="shared" si="1"/>
        <v>278886157.56999999</v>
      </c>
    </row>
    <row r="20" spans="1:13" s="1" customFormat="1" x14ac:dyDescent="0.2">
      <c r="A20" s="20">
        <v>5</v>
      </c>
      <c r="B20" s="12" t="s">
        <v>61</v>
      </c>
      <c r="C20" s="10" t="s">
        <v>8</v>
      </c>
      <c r="D20" s="29">
        <f>'Свод 2026 БП'!D16</f>
        <v>67871819</v>
      </c>
      <c r="E20" s="29">
        <f>'Свод 2026 БП'!E16</f>
        <v>14425141</v>
      </c>
      <c r="F20" s="29">
        <f>'Свод 2026 БП'!F16</f>
        <v>195645070</v>
      </c>
      <c r="G20" s="29"/>
      <c r="H20" s="29">
        <f>'Свод 2026 БП'!Q16</f>
        <v>0</v>
      </c>
      <c r="I20" s="29">
        <f>'Свод 2026 БП'!R16</f>
        <v>0</v>
      </c>
      <c r="J20" s="29">
        <f>'Свод 2026 БП'!S16</f>
        <v>0</v>
      </c>
      <c r="K20" s="29">
        <f t="shared" si="3"/>
        <v>277942030</v>
      </c>
      <c r="L20" s="131">
        <v>15722300.17</v>
      </c>
      <c r="M20" s="131">
        <f t="shared" si="1"/>
        <v>293664330.17000002</v>
      </c>
    </row>
    <row r="21" spans="1:13" s="1" customFormat="1" x14ac:dyDescent="0.2">
      <c r="A21" s="20">
        <v>6</v>
      </c>
      <c r="B21" s="21" t="s">
        <v>62</v>
      </c>
      <c r="C21" s="10" t="s">
        <v>63</v>
      </c>
      <c r="D21" s="29">
        <f>'Свод 2026 БП'!D17</f>
        <v>907165124</v>
      </c>
      <c r="E21" s="29">
        <f>'Свод 2026 БП'!E17</f>
        <v>149296129</v>
      </c>
      <c r="F21" s="29">
        <f>'Свод 2026 БП'!F17</f>
        <v>1134780605.78</v>
      </c>
      <c r="G21" s="29"/>
      <c r="H21" s="29">
        <f>'Свод 2026 БП'!Q17</f>
        <v>432328698</v>
      </c>
      <c r="I21" s="29">
        <f>'Свод 2026 БП'!R17</f>
        <v>1337280</v>
      </c>
      <c r="J21" s="29">
        <f>'Свод 2026 БП'!S17</f>
        <v>40112518</v>
      </c>
      <c r="K21" s="29">
        <f t="shared" si="3"/>
        <v>2665020354.7799997</v>
      </c>
      <c r="L21" s="131">
        <v>88907438.520000011</v>
      </c>
      <c r="M21" s="131">
        <f t="shared" si="1"/>
        <v>2753927793.2999997</v>
      </c>
    </row>
    <row r="22" spans="1:13" s="1" customFormat="1" x14ac:dyDescent="0.2">
      <c r="A22" s="20">
        <v>7</v>
      </c>
      <c r="B22" s="12" t="s">
        <v>64</v>
      </c>
      <c r="C22" s="10" t="s">
        <v>212</v>
      </c>
      <c r="D22" s="29">
        <f>'Свод 2026 БП'!D18</f>
        <v>278138354</v>
      </c>
      <c r="E22" s="29">
        <f>'Свод 2026 БП'!E18</f>
        <v>34522297</v>
      </c>
      <c r="F22" s="29">
        <f>'Свод 2026 БП'!F18</f>
        <v>449617781.73000002</v>
      </c>
      <c r="G22" s="29"/>
      <c r="H22" s="29">
        <f>'Свод 2026 БП'!Q18</f>
        <v>0</v>
      </c>
      <c r="I22" s="29">
        <f>'Свод 2026 БП'!R18</f>
        <v>0</v>
      </c>
      <c r="J22" s="29">
        <f>'Свод 2026 БП'!S18</f>
        <v>24603777</v>
      </c>
      <c r="K22" s="29">
        <f t="shared" si="3"/>
        <v>786882209.73000002</v>
      </c>
      <c r="L22" s="131">
        <v>24282995.469999999</v>
      </c>
      <c r="M22" s="131">
        <f t="shared" si="1"/>
        <v>811165205.20000005</v>
      </c>
    </row>
    <row r="23" spans="1:13" s="1" customFormat="1" x14ac:dyDescent="0.2">
      <c r="A23" s="20">
        <v>8</v>
      </c>
      <c r="B23" s="21" t="s">
        <v>65</v>
      </c>
      <c r="C23" s="10" t="s">
        <v>17</v>
      </c>
      <c r="D23" s="29">
        <f>'Свод 2026 БП'!D19</f>
        <v>51557962</v>
      </c>
      <c r="E23" s="29">
        <f>'Свод 2026 БП'!E19</f>
        <v>15540119</v>
      </c>
      <c r="F23" s="29">
        <f>'Свод 2026 БП'!F19</f>
        <v>189892962</v>
      </c>
      <c r="G23" s="29"/>
      <c r="H23" s="29">
        <f>'Свод 2026 БП'!Q19</f>
        <v>0</v>
      </c>
      <c r="I23" s="29">
        <f>'Свод 2026 БП'!R19</f>
        <v>0</v>
      </c>
      <c r="J23" s="29">
        <f>'Свод 2026 БП'!S19</f>
        <v>0</v>
      </c>
      <c r="K23" s="29">
        <f t="shared" si="3"/>
        <v>256991043</v>
      </c>
      <c r="L23" s="131">
        <v>15815009.93</v>
      </c>
      <c r="M23" s="131">
        <f t="shared" si="1"/>
        <v>272806052.93000001</v>
      </c>
    </row>
    <row r="24" spans="1:13" s="1" customFormat="1" x14ac:dyDescent="0.2">
      <c r="A24" s="20">
        <v>9</v>
      </c>
      <c r="B24" s="21" t="s">
        <v>66</v>
      </c>
      <c r="C24" s="10" t="s">
        <v>6</v>
      </c>
      <c r="D24" s="29">
        <f>'Свод 2026 БП'!D20</f>
        <v>80114534</v>
      </c>
      <c r="E24" s="29">
        <f>'Свод 2026 БП'!E20</f>
        <v>13366071</v>
      </c>
      <c r="F24" s="29">
        <f>'Свод 2026 БП'!F20</f>
        <v>202184831</v>
      </c>
      <c r="G24" s="29"/>
      <c r="H24" s="29">
        <f>'Свод 2026 БП'!Q20</f>
        <v>0</v>
      </c>
      <c r="I24" s="29">
        <f>'Свод 2026 БП'!R20</f>
        <v>0</v>
      </c>
      <c r="J24" s="29">
        <f>'Свод 2026 БП'!S20</f>
        <v>0</v>
      </c>
      <c r="K24" s="29">
        <f t="shared" si="3"/>
        <v>295665436</v>
      </c>
      <c r="L24" s="131">
        <v>18771775.23</v>
      </c>
      <c r="M24" s="131">
        <f t="shared" si="1"/>
        <v>314437211.23000002</v>
      </c>
    </row>
    <row r="25" spans="1:13" s="1" customFormat="1" x14ac:dyDescent="0.2">
      <c r="A25" s="20">
        <v>10</v>
      </c>
      <c r="B25" s="21" t="s">
        <v>67</v>
      </c>
      <c r="C25" s="10" t="s">
        <v>18</v>
      </c>
      <c r="D25" s="29">
        <f>'Свод 2026 БП'!D21</f>
        <v>63173599</v>
      </c>
      <c r="E25" s="29">
        <f>'Свод 2026 БП'!E21</f>
        <v>18064145</v>
      </c>
      <c r="F25" s="29">
        <f>'Свод 2026 БП'!F21</f>
        <v>239440693</v>
      </c>
      <c r="G25" s="29"/>
      <c r="H25" s="29">
        <f>'Свод 2026 БП'!Q21</f>
        <v>0</v>
      </c>
      <c r="I25" s="29">
        <f>'Свод 2026 БП'!R21</f>
        <v>0</v>
      </c>
      <c r="J25" s="29">
        <f>'Свод 2026 БП'!S21</f>
        <v>0</v>
      </c>
      <c r="K25" s="29">
        <f t="shared" si="3"/>
        <v>320678437</v>
      </c>
      <c r="L25" s="131">
        <v>30089067.130000003</v>
      </c>
      <c r="M25" s="131">
        <f t="shared" si="1"/>
        <v>350767504.13</v>
      </c>
    </row>
    <row r="26" spans="1:13" s="1" customFormat="1" x14ac:dyDescent="0.2">
      <c r="A26" s="20">
        <v>11</v>
      </c>
      <c r="B26" s="21" t="s">
        <v>68</v>
      </c>
      <c r="C26" s="10" t="s">
        <v>7</v>
      </c>
      <c r="D26" s="29">
        <f>'Свод 2026 БП'!D22</f>
        <v>66759294</v>
      </c>
      <c r="E26" s="29">
        <f>'Свод 2026 БП'!E22</f>
        <v>12799941</v>
      </c>
      <c r="F26" s="29">
        <f>'Свод 2026 БП'!F22</f>
        <v>187803415</v>
      </c>
      <c r="G26" s="29"/>
      <c r="H26" s="29">
        <f>'Свод 2026 БП'!Q22</f>
        <v>0</v>
      </c>
      <c r="I26" s="29">
        <f>'Свод 2026 БП'!R22</f>
        <v>0</v>
      </c>
      <c r="J26" s="29">
        <f>'Свод 2026 БП'!S22</f>
        <v>0</v>
      </c>
      <c r="K26" s="29">
        <f t="shared" si="3"/>
        <v>267362650</v>
      </c>
      <c r="L26" s="131">
        <v>16027883.289999999</v>
      </c>
      <c r="M26" s="131">
        <f t="shared" si="1"/>
        <v>283390533.29000002</v>
      </c>
    </row>
    <row r="27" spans="1:13" s="1" customFormat="1" x14ac:dyDescent="0.2">
      <c r="A27" s="20">
        <v>12</v>
      </c>
      <c r="B27" s="21" t="s">
        <v>69</v>
      </c>
      <c r="C27" s="10" t="s">
        <v>19</v>
      </c>
      <c r="D27" s="29">
        <f>'Свод 2026 БП'!D23</f>
        <v>153506078</v>
      </c>
      <c r="E27" s="29">
        <f>'Свод 2026 БП'!E23</f>
        <v>28150399</v>
      </c>
      <c r="F27" s="29">
        <f>'Свод 2026 БП'!F23</f>
        <v>354074516</v>
      </c>
      <c r="G27" s="29"/>
      <c r="H27" s="29">
        <f>'Свод 2026 БП'!Q23</f>
        <v>0</v>
      </c>
      <c r="I27" s="29">
        <f>'Свод 2026 БП'!R23</f>
        <v>0</v>
      </c>
      <c r="J27" s="29">
        <f>'Свод 2026 БП'!S23</f>
        <v>0</v>
      </c>
      <c r="K27" s="29">
        <f t="shared" si="3"/>
        <v>535730993</v>
      </c>
      <c r="L27" s="131">
        <v>21929357.060000002</v>
      </c>
      <c r="M27" s="131">
        <f t="shared" si="1"/>
        <v>557660350.05999994</v>
      </c>
    </row>
    <row r="28" spans="1:13" s="1" customFormat="1" x14ac:dyDescent="0.2">
      <c r="A28" s="20">
        <v>13</v>
      </c>
      <c r="B28" s="21" t="s">
        <v>231</v>
      </c>
      <c r="C28" s="10" t="s">
        <v>232</v>
      </c>
      <c r="D28" s="29">
        <f>'Свод 2026 БП'!D24</f>
        <v>0</v>
      </c>
      <c r="E28" s="29">
        <f>'Свод 2026 БП'!E24</f>
        <v>0</v>
      </c>
      <c r="F28" s="29">
        <f>'Свод 2026 БП'!F24</f>
        <v>9384015</v>
      </c>
      <c r="G28" s="29"/>
      <c r="H28" s="29">
        <f>'Свод 2026 БП'!Q24</f>
        <v>0</v>
      </c>
      <c r="I28" s="29">
        <f>'Свод 2026 БП'!R24</f>
        <v>0</v>
      </c>
      <c r="J28" s="29">
        <f>'Свод 2026 БП'!S24</f>
        <v>0</v>
      </c>
      <c r="K28" s="29">
        <f t="shared" si="3"/>
        <v>9384015</v>
      </c>
      <c r="L28" s="131">
        <v>0</v>
      </c>
      <c r="M28" s="131">
        <f t="shared" si="1"/>
        <v>9384015</v>
      </c>
    </row>
    <row r="29" spans="1:13" s="1" customFormat="1" x14ac:dyDescent="0.2">
      <c r="A29" s="20">
        <v>14</v>
      </c>
      <c r="B29" s="21" t="s">
        <v>70</v>
      </c>
      <c r="C29" s="10" t="s">
        <v>22</v>
      </c>
      <c r="D29" s="29">
        <f>'Свод 2026 БП'!D25</f>
        <v>72954309</v>
      </c>
      <c r="E29" s="29">
        <f>'Свод 2026 БП'!E25</f>
        <v>50597515</v>
      </c>
      <c r="F29" s="29">
        <f>'Свод 2026 БП'!F25</f>
        <v>228507331</v>
      </c>
      <c r="G29" s="29"/>
      <c r="H29" s="29">
        <f>'Свод 2026 БП'!Q25</f>
        <v>0</v>
      </c>
      <c r="I29" s="29">
        <f>'Свод 2026 БП'!R25</f>
        <v>0</v>
      </c>
      <c r="J29" s="29">
        <f>'Свод 2026 БП'!S25</f>
        <v>0</v>
      </c>
      <c r="K29" s="29">
        <f t="shared" si="3"/>
        <v>352059155</v>
      </c>
      <c r="L29" s="131">
        <v>17563475.390000001</v>
      </c>
      <c r="M29" s="131">
        <f t="shared" si="1"/>
        <v>369622630.38999999</v>
      </c>
    </row>
    <row r="30" spans="1:13" s="1" customFormat="1" x14ac:dyDescent="0.2">
      <c r="A30" s="20">
        <v>15</v>
      </c>
      <c r="B30" s="21" t="s">
        <v>71</v>
      </c>
      <c r="C30" s="10" t="s">
        <v>10</v>
      </c>
      <c r="D30" s="29">
        <f>'Свод 2026 БП'!D26</f>
        <v>104694864</v>
      </c>
      <c r="E30" s="29">
        <f>'Свод 2026 БП'!E26</f>
        <v>25448289</v>
      </c>
      <c r="F30" s="29">
        <f>'Свод 2026 БП'!F26</f>
        <v>358372995</v>
      </c>
      <c r="G30" s="29"/>
      <c r="H30" s="29">
        <f>'Свод 2026 БП'!Q26</f>
        <v>0</v>
      </c>
      <c r="I30" s="29">
        <f>'Свод 2026 БП'!R26</f>
        <v>0</v>
      </c>
      <c r="J30" s="29">
        <f>'Свод 2026 БП'!S26</f>
        <v>0</v>
      </c>
      <c r="K30" s="29">
        <f t="shared" si="3"/>
        <v>488516148</v>
      </c>
      <c r="L30" s="131">
        <v>26888036.84</v>
      </c>
      <c r="M30" s="131">
        <f t="shared" si="1"/>
        <v>515404184.83999997</v>
      </c>
    </row>
    <row r="31" spans="1:13" s="1" customFormat="1" x14ac:dyDescent="0.2">
      <c r="A31" s="20">
        <v>16</v>
      </c>
      <c r="B31" s="21" t="s">
        <v>72</v>
      </c>
      <c r="C31" s="10" t="s">
        <v>343</v>
      </c>
      <c r="D31" s="29">
        <f>'Свод 2026 БП'!D27</f>
        <v>152687966</v>
      </c>
      <c r="E31" s="29">
        <f>'Свод 2026 БП'!E27</f>
        <v>33824624</v>
      </c>
      <c r="F31" s="29">
        <f>'Свод 2026 БП'!F27</f>
        <v>413640404</v>
      </c>
      <c r="G31" s="29"/>
      <c r="H31" s="29">
        <f>'Свод 2026 БП'!Q27</f>
        <v>0</v>
      </c>
      <c r="I31" s="29">
        <f>'Свод 2026 БП'!R27</f>
        <v>0</v>
      </c>
      <c r="J31" s="29">
        <f>'Свод 2026 БП'!S27</f>
        <v>0</v>
      </c>
      <c r="K31" s="29">
        <f t="shared" si="3"/>
        <v>600152994</v>
      </c>
      <c r="L31" s="131">
        <v>37188943.799999997</v>
      </c>
      <c r="M31" s="131">
        <f t="shared" si="1"/>
        <v>637341937.79999995</v>
      </c>
    </row>
    <row r="32" spans="1:13" s="1" customFormat="1" x14ac:dyDescent="0.2">
      <c r="A32" s="20">
        <v>17</v>
      </c>
      <c r="B32" s="21" t="s">
        <v>73</v>
      </c>
      <c r="C32" s="10" t="s">
        <v>9</v>
      </c>
      <c r="D32" s="29">
        <f>'Свод 2026 БП'!D28</f>
        <v>872643323</v>
      </c>
      <c r="E32" s="29">
        <f>'Свод 2026 БП'!E28</f>
        <v>119692035</v>
      </c>
      <c r="F32" s="29">
        <f>'Свод 2026 БП'!F28</f>
        <v>733511473.03999996</v>
      </c>
      <c r="G32" s="29"/>
      <c r="H32" s="29">
        <f>'Свод 2026 БП'!Q28</f>
        <v>290212044</v>
      </c>
      <c r="I32" s="29">
        <f>'Свод 2026 БП'!R28</f>
        <v>0</v>
      </c>
      <c r="J32" s="29">
        <f>'Свод 2026 БП'!S28</f>
        <v>50803791</v>
      </c>
      <c r="K32" s="29">
        <f t="shared" si="3"/>
        <v>2066862666.04</v>
      </c>
      <c r="L32" s="131">
        <v>59787979.25</v>
      </c>
      <c r="M32" s="131">
        <f t="shared" si="1"/>
        <v>2126650645.29</v>
      </c>
    </row>
    <row r="33" spans="1:13" s="1" customFormat="1" x14ac:dyDescent="0.2">
      <c r="A33" s="20">
        <v>18</v>
      </c>
      <c r="B33" s="12" t="s">
        <v>74</v>
      </c>
      <c r="C33" s="10" t="s">
        <v>11</v>
      </c>
      <c r="D33" s="29">
        <f>'Свод 2026 БП'!D29</f>
        <v>39302231</v>
      </c>
      <c r="E33" s="29">
        <f>'Свод 2026 БП'!E29</f>
        <v>10831238</v>
      </c>
      <c r="F33" s="29">
        <f>'Свод 2026 БП'!F29</f>
        <v>144792430</v>
      </c>
      <c r="G33" s="29"/>
      <c r="H33" s="29">
        <f>'Свод 2026 БП'!Q29</f>
        <v>0</v>
      </c>
      <c r="I33" s="29">
        <f>'Свод 2026 БП'!R29</f>
        <v>0</v>
      </c>
      <c r="J33" s="29">
        <f>'Свод 2026 БП'!S29</f>
        <v>0</v>
      </c>
      <c r="K33" s="29">
        <f t="shared" si="3"/>
        <v>194925899</v>
      </c>
      <c r="L33" s="131">
        <v>10141069.109999999</v>
      </c>
      <c r="M33" s="131">
        <f t="shared" si="1"/>
        <v>205066968.11000001</v>
      </c>
    </row>
    <row r="34" spans="1:13" s="1" customFormat="1" x14ac:dyDescent="0.2">
      <c r="A34" s="20">
        <v>19</v>
      </c>
      <c r="B34" s="12" t="s">
        <v>75</v>
      </c>
      <c r="C34" s="10" t="s">
        <v>213</v>
      </c>
      <c r="D34" s="29">
        <f>'Свод 2026 БП'!D30</f>
        <v>39823728</v>
      </c>
      <c r="E34" s="29">
        <f>'Свод 2026 БП'!E30</f>
        <v>8350597</v>
      </c>
      <c r="F34" s="29">
        <f>'Свод 2026 БП'!F30</f>
        <v>122241021</v>
      </c>
      <c r="G34" s="29"/>
      <c r="H34" s="29">
        <f>'Свод 2026 БП'!Q30</f>
        <v>0</v>
      </c>
      <c r="I34" s="29">
        <f>'Свод 2026 БП'!R30</f>
        <v>0</v>
      </c>
      <c r="J34" s="29">
        <f>'Свод 2026 БП'!S30</f>
        <v>0</v>
      </c>
      <c r="K34" s="29">
        <f t="shared" si="3"/>
        <v>170415346</v>
      </c>
      <c r="L34" s="131">
        <v>15994444.129999999</v>
      </c>
      <c r="M34" s="131">
        <f t="shared" si="1"/>
        <v>186409790.13</v>
      </c>
    </row>
    <row r="35" spans="1:13" s="1" customFormat="1" x14ac:dyDescent="0.2">
      <c r="A35" s="20">
        <v>20</v>
      </c>
      <c r="B35" s="12" t="s">
        <v>76</v>
      </c>
      <c r="C35" s="10" t="s">
        <v>344</v>
      </c>
      <c r="D35" s="29">
        <f>'Свод 2026 БП'!D31</f>
        <v>264151598</v>
      </c>
      <c r="E35" s="29">
        <f>'Свод 2026 БП'!E31</f>
        <v>46598736</v>
      </c>
      <c r="F35" s="29">
        <f>'Свод 2026 БП'!F31</f>
        <v>544174518</v>
      </c>
      <c r="G35" s="29"/>
      <c r="H35" s="29">
        <f>'Свод 2026 БП'!Q31</f>
        <v>0</v>
      </c>
      <c r="I35" s="29">
        <f>'Свод 2026 БП'!R31</f>
        <v>0</v>
      </c>
      <c r="J35" s="29">
        <f>'Свод 2026 БП'!S31</f>
        <v>22042480</v>
      </c>
      <c r="K35" s="29">
        <f t="shared" si="3"/>
        <v>876967332</v>
      </c>
      <c r="L35" s="131">
        <v>51883293.189999998</v>
      </c>
      <c r="M35" s="131">
        <f t="shared" si="1"/>
        <v>928850625.19000006</v>
      </c>
    </row>
    <row r="36" spans="1:13" s="1" customFormat="1" x14ac:dyDescent="0.2">
      <c r="A36" s="20">
        <v>21</v>
      </c>
      <c r="B36" s="12" t="s">
        <v>77</v>
      </c>
      <c r="C36" s="10" t="s">
        <v>38</v>
      </c>
      <c r="D36" s="29">
        <f>'Свод 2026 БП'!D32</f>
        <v>513070370</v>
      </c>
      <c r="E36" s="29">
        <f>'Свод 2026 БП'!E32</f>
        <v>62382255</v>
      </c>
      <c r="F36" s="29">
        <f>'Свод 2026 БП'!F32</f>
        <v>415787967.89999998</v>
      </c>
      <c r="G36" s="29"/>
      <c r="H36" s="29">
        <f>'Свод 2026 БП'!Q32</f>
        <v>197628756</v>
      </c>
      <c r="I36" s="29">
        <f>'Свод 2026 БП'!R32</f>
        <v>0</v>
      </c>
      <c r="J36" s="29">
        <f>'Свод 2026 БП'!S32</f>
        <v>11710477</v>
      </c>
      <c r="K36" s="29">
        <f t="shared" si="3"/>
        <v>1200579825.9000001</v>
      </c>
      <c r="L36" s="131">
        <v>44223750.759999998</v>
      </c>
      <c r="M36" s="131">
        <f t="shared" si="1"/>
        <v>1244803576.6600001</v>
      </c>
    </row>
    <row r="37" spans="1:13" s="1" customFormat="1" x14ac:dyDescent="0.2">
      <c r="A37" s="20">
        <v>22</v>
      </c>
      <c r="B37" s="21" t="s">
        <v>78</v>
      </c>
      <c r="C37" s="10" t="s">
        <v>79</v>
      </c>
      <c r="D37" s="29">
        <f>'Свод 2026 БП'!D33</f>
        <v>0</v>
      </c>
      <c r="E37" s="29">
        <f>'Свод 2026 БП'!E33</f>
        <v>18584502</v>
      </c>
      <c r="F37" s="29">
        <f>'Свод 2026 БП'!F33</f>
        <v>169016477</v>
      </c>
      <c r="G37" s="29"/>
      <c r="H37" s="29">
        <f>'Свод 2026 БП'!Q33</f>
        <v>32178529</v>
      </c>
      <c r="I37" s="29">
        <f>'Свод 2026 БП'!R33</f>
        <v>0</v>
      </c>
      <c r="J37" s="29">
        <f>'Свод 2026 БП'!S33</f>
        <v>1639047</v>
      </c>
      <c r="K37" s="29">
        <f t="shared" si="3"/>
        <v>221418555</v>
      </c>
      <c r="L37" s="131">
        <v>0</v>
      </c>
      <c r="M37" s="131">
        <f t="shared" si="1"/>
        <v>221418555</v>
      </c>
    </row>
    <row r="38" spans="1:13" s="1" customFormat="1" ht="12" customHeight="1" x14ac:dyDescent="0.2">
      <c r="A38" s="20">
        <v>23</v>
      </c>
      <c r="B38" s="21" t="s">
        <v>80</v>
      </c>
      <c r="C38" s="10" t="s">
        <v>81</v>
      </c>
      <c r="D38" s="29">
        <f>'Свод 2026 БП'!D34</f>
        <v>0</v>
      </c>
      <c r="E38" s="29">
        <f>'Свод 2026 БП'!E34</f>
        <v>0</v>
      </c>
      <c r="F38" s="29">
        <f>'Свод 2026 БП'!F34</f>
        <v>4732889</v>
      </c>
      <c r="G38" s="29"/>
      <c r="H38" s="29">
        <f>'Свод 2026 БП'!Q34</f>
        <v>0</v>
      </c>
      <c r="I38" s="29">
        <f>'Свод 2026 БП'!R34</f>
        <v>0</v>
      </c>
      <c r="J38" s="29">
        <f>'Свод 2026 БП'!S34</f>
        <v>0</v>
      </c>
      <c r="K38" s="29">
        <f t="shared" si="3"/>
        <v>4732889</v>
      </c>
      <c r="L38" s="131">
        <v>0</v>
      </c>
      <c r="M38" s="131">
        <f t="shared" si="1"/>
        <v>4732889</v>
      </c>
    </row>
    <row r="39" spans="1:13" s="1" customFormat="1" x14ac:dyDescent="0.2">
      <c r="A39" s="20">
        <v>24</v>
      </c>
      <c r="B39" s="21" t="s">
        <v>82</v>
      </c>
      <c r="C39" s="10" t="s">
        <v>83</v>
      </c>
      <c r="D39" s="131">
        <f>'Свод 2026 БП'!D35</f>
        <v>0</v>
      </c>
      <c r="E39" s="131">
        <f>'Свод 2026 БП'!E35</f>
        <v>0</v>
      </c>
      <c r="F39" s="131">
        <f>'Свод 2026 БП'!F35</f>
        <v>0</v>
      </c>
      <c r="G39" s="131"/>
      <c r="H39" s="131">
        <f>'Свод 2026 БП'!Q35</f>
        <v>0</v>
      </c>
      <c r="I39" s="131">
        <f>'Свод 2026 БП'!R35</f>
        <v>0</v>
      </c>
      <c r="J39" s="131">
        <f>'Свод 2026 БП'!S35</f>
        <v>23894435</v>
      </c>
      <c r="K39" s="131">
        <f t="shared" si="3"/>
        <v>23894435</v>
      </c>
      <c r="L39" s="131">
        <v>0</v>
      </c>
      <c r="M39" s="131">
        <f t="shared" si="1"/>
        <v>23894435</v>
      </c>
    </row>
    <row r="40" spans="1:13" s="1" customFormat="1" x14ac:dyDescent="0.2">
      <c r="A40" s="20">
        <v>25</v>
      </c>
      <c r="B40" s="12" t="s">
        <v>84</v>
      </c>
      <c r="C40" s="10" t="s">
        <v>85</v>
      </c>
      <c r="D40" s="29">
        <f>'Свод 2026 БП'!D36</f>
        <v>2264077791</v>
      </c>
      <c r="E40" s="29">
        <f>'Свод 2026 БП'!E36</f>
        <v>198380899</v>
      </c>
      <c r="F40" s="29">
        <f>'Свод 2026 БП'!F36</f>
        <v>2062346039.27</v>
      </c>
      <c r="G40" s="29"/>
      <c r="H40" s="29">
        <f>'Свод 2026 БП'!Q36</f>
        <v>0</v>
      </c>
      <c r="I40" s="29">
        <f>'Свод 2026 БП'!R36</f>
        <v>1916750</v>
      </c>
      <c r="J40" s="29">
        <f>'Свод 2026 БП'!S36</f>
        <v>75071238</v>
      </c>
      <c r="K40" s="29">
        <f t="shared" si="3"/>
        <v>4601792717.2700005</v>
      </c>
      <c r="L40" s="131">
        <v>72545609.299999997</v>
      </c>
      <c r="M40" s="131">
        <f t="shared" si="1"/>
        <v>4674338326.5700006</v>
      </c>
    </row>
    <row r="41" spans="1:13" s="1" customFormat="1" ht="15.75" customHeight="1" x14ac:dyDescent="0.2">
      <c r="A41" s="20">
        <v>26</v>
      </c>
      <c r="B41" s="21" t="s">
        <v>86</v>
      </c>
      <c r="C41" s="10" t="s">
        <v>87</v>
      </c>
      <c r="D41" s="29">
        <f>'Свод 2026 БП'!D37</f>
        <v>52589251</v>
      </c>
      <c r="E41" s="29">
        <f>'Свод 2026 БП'!E37</f>
        <v>17175518</v>
      </c>
      <c r="F41" s="29">
        <f>'Свод 2026 БП'!F37</f>
        <v>84299077</v>
      </c>
      <c r="G41" s="29"/>
      <c r="H41" s="29">
        <f>'Свод 2026 БП'!Q37</f>
        <v>0</v>
      </c>
      <c r="I41" s="29">
        <f>'Свод 2026 БП'!R37</f>
        <v>0</v>
      </c>
      <c r="J41" s="29">
        <f>'Свод 2026 БП'!S37</f>
        <v>21700006</v>
      </c>
      <c r="K41" s="29">
        <f t="shared" si="3"/>
        <v>175763852</v>
      </c>
      <c r="L41" s="131">
        <v>1019867.8300000001</v>
      </c>
      <c r="M41" s="131">
        <f t="shared" si="1"/>
        <v>176783719.83000001</v>
      </c>
    </row>
    <row r="42" spans="1:13" s="1" customFormat="1" x14ac:dyDescent="0.2">
      <c r="A42" s="20">
        <v>27</v>
      </c>
      <c r="B42" s="13" t="s">
        <v>88</v>
      </c>
      <c r="C42" s="10" t="s">
        <v>89</v>
      </c>
      <c r="D42" s="29">
        <f>'Свод 2026 БП'!D38</f>
        <v>0</v>
      </c>
      <c r="E42" s="29">
        <f>'Свод 2026 БП'!E38</f>
        <v>0</v>
      </c>
      <c r="F42" s="29">
        <f>'Свод 2026 БП'!F38</f>
        <v>208999216</v>
      </c>
      <c r="G42" s="29"/>
      <c r="H42" s="29">
        <f>'Свод 2026 БП'!Q38</f>
        <v>0</v>
      </c>
      <c r="I42" s="29">
        <f>'Свод 2026 БП'!R38</f>
        <v>0</v>
      </c>
      <c r="J42" s="29">
        <f>'Свод 2026 БП'!S38</f>
        <v>0</v>
      </c>
      <c r="K42" s="29">
        <f t="shared" si="3"/>
        <v>208999216</v>
      </c>
      <c r="L42" s="131">
        <v>0</v>
      </c>
      <c r="M42" s="131">
        <f t="shared" si="1"/>
        <v>208999216</v>
      </c>
    </row>
    <row r="43" spans="1:13" s="1" customFormat="1" x14ac:dyDescent="0.2">
      <c r="A43" s="20">
        <v>28</v>
      </c>
      <c r="B43" s="13" t="s">
        <v>90</v>
      </c>
      <c r="C43" s="10" t="s">
        <v>39</v>
      </c>
      <c r="D43" s="29">
        <f>'Свод 2026 БП'!D39</f>
        <v>614671925</v>
      </c>
      <c r="E43" s="29">
        <f>'Свод 2026 БП'!E39</f>
        <v>58705488</v>
      </c>
      <c r="F43" s="29">
        <f>'Свод 2026 БП'!F39</f>
        <v>617495329.69000006</v>
      </c>
      <c r="G43" s="29"/>
      <c r="H43" s="29">
        <f>'Свод 2026 БП'!Q39</f>
        <v>290579336</v>
      </c>
      <c r="I43" s="29">
        <f>'Свод 2026 БП'!R39</f>
        <v>0</v>
      </c>
      <c r="J43" s="29">
        <f>'Свод 2026 БП'!S39</f>
        <v>23454157</v>
      </c>
      <c r="K43" s="29">
        <f t="shared" si="3"/>
        <v>1604906235.6900001</v>
      </c>
      <c r="L43" s="131">
        <v>58120188.579999998</v>
      </c>
      <c r="M43" s="131">
        <f t="shared" si="1"/>
        <v>1663026424.27</v>
      </c>
    </row>
    <row r="44" spans="1:13" s="1" customFormat="1" x14ac:dyDescent="0.2">
      <c r="A44" s="20">
        <v>29</v>
      </c>
      <c r="B44" s="12" t="s">
        <v>91</v>
      </c>
      <c r="C44" s="10" t="s">
        <v>37</v>
      </c>
      <c r="D44" s="29">
        <f>'Свод 2026 БП'!D40</f>
        <v>766979500</v>
      </c>
      <c r="E44" s="29">
        <f>'Свод 2026 БП'!E40</f>
        <v>96821582</v>
      </c>
      <c r="F44" s="29">
        <f>'Свод 2026 БП'!F40</f>
        <v>815034395.67000008</v>
      </c>
      <c r="G44" s="29"/>
      <c r="H44" s="29">
        <f>'Свод 2026 БП'!Q40</f>
        <v>0</v>
      </c>
      <c r="I44" s="29">
        <f>'Свод 2026 БП'!R40</f>
        <v>0</v>
      </c>
      <c r="J44" s="29">
        <f>'Свод 2026 БП'!S40</f>
        <v>8070200</v>
      </c>
      <c r="K44" s="29">
        <f t="shared" ref="K44:K77" si="4">D44+E44+F44+H44+I44+J44</f>
        <v>1686905677.6700001</v>
      </c>
      <c r="L44" s="131">
        <v>48911255.229999997</v>
      </c>
      <c r="M44" s="131">
        <f t="shared" si="1"/>
        <v>1735816932.9000001</v>
      </c>
    </row>
    <row r="45" spans="1:13" s="1" customFormat="1" x14ac:dyDescent="0.2">
      <c r="A45" s="20">
        <v>30</v>
      </c>
      <c r="B45" s="13" t="s">
        <v>92</v>
      </c>
      <c r="C45" s="10" t="s">
        <v>16</v>
      </c>
      <c r="D45" s="29">
        <f>'Свод 2026 БП'!D41</f>
        <v>68658665</v>
      </c>
      <c r="E45" s="29">
        <f>'Свод 2026 БП'!E41</f>
        <v>15263096</v>
      </c>
      <c r="F45" s="29">
        <f>'Свод 2026 БП'!F41</f>
        <v>215360710</v>
      </c>
      <c r="G45" s="29"/>
      <c r="H45" s="29">
        <f>'Свод 2026 БП'!Q41</f>
        <v>0</v>
      </c>
      <c r="I45" s="29">
        <f>'Свод 2026 БП'!R41</f>
        <v>0</v>
      </c>
      <c r="J45" s="29">
        <f>'Свод 2026 БП'!S41</f>
        <v>0</v>
      </c>
      <c r="K45" s="29">
        <f t="shared" si="4"/>
        <v>299282471</v>
      </c>
      <c r="L45" s="131">
        <v>20969703.899999999</v>
      </c>
      <c r="M45" s="131">
        <f t="shared" si="1"/>
        <v>320252174.89999998</v>
      </c>
    </row>
    <row r="46" spans="1:13" s="1" customFormat="1" x14ac:dyDescent="0.2">
      <c r="A46" s="20">
        <v>31</v>
      </c>
      <c r="B46" s="21" t="s">
        <v>93</v>
      </c>
      <c r="C46" s="10" t="s">
        <v>21</v>
      </c>
      <c r="D46" s="29">
        <f>'Свод 2026 БП'!D42</f>
        <v>390111743</v>
      </c>
      <c r="E46" s="29">
        <f>'Свод 2026 БП'!E42</f>
        <v>59034542</v>
      </c>
      <c r="F46" s="29">
        <f>'Свод 2026 БП'!F42</f>
        <v>594675491.56999993</v>
      </c>
      <c r="G46" s="29"/>
      <c r="H46" s="29">
        <f>'Свод 2026 БП'!Q42</f>
        <v>0</v>
      </c>
      <c r="I46" s="29">
        <f>'Свод 2026 БП'!R42</f>
        <v>0</v>
      </c>
      <c r="J46" s="29">
        <f>'Свод 2026 БП'!S42</f>
        <v>20164337</v>
      </c>
      <c r="K46" s="29">
        <f t="shared" si="4"/>
        <v>1063986113.5699999</v>
      </c>
      <c r="L46" s="131">
        <v>38026387.409999996</v>
      </c>
      <c r="M46" s="131">
        <f t="shared" si="1"/>
        <v>1102012500.98</v>
      </c>
    </row>
    <row r="47" spans="1:13" s="1" customFormat="1" x14ac:dyDescent="0.2">
      <c r="A47" s="20">
        <v>32</v>
      </c>
      <c r="B47" s="13" t="s">
        <v>94</v>
      </c>
      <c r="C47" s="10" t="s">
        <v>24</v>
      </c>
      <c r="D47" s="29">
        <f>'Свод 2026 БП'!D43</f>
        <v>83922330</v>
      </c>
      <c r="E47" s="29">
        <f>'Свод 2026 БП'!E43</f>
        <v>19616460</v>
      </c>
      <c r="F47" s="29">
        <f>'Свод 2026 БП'!F43</f>
        <v>261665774</v>
      </c>
      <c r="G47" s="29"/>
      <c r="H47" s="29">
        <f>'Свод 2026 БП'!Q43</f>
        <v>0</v>
      </c>
      <c r="I47" s="29">
        <f>'Свод 2026 БП'!R43</f>
        <v>0</v>
      </c>
      <c r="J47" s="29">
        <f>'Свод 2026 БП'!S43</f>
        <v>0</v>
      </c>
      <c r="K47" s="29">
        <f t="shared" si="4"/>
        <v>365204564</v>
      </c>
      <c r="L47" s="131">
        <v>21878629.600000001</v>
      </c>
      <c r="M47" s="131">
        <f t="shared" si="1"/>
        <v>387083193.60000002</v>
      </c>
    </row>
    <row r="48" spans="1:13" s="1" customFormat="1" x14ac:dyDescent="0.2">
      <c r="A48" s="20">
        <v>33</v>
      </c>
      <c r="B48" s="12" t="s">
        <v>95</v>
      </c>
      <c r="C48" s="10" t="s">
        <v>214</v>
      </c>
      <c r="D48" s="29">
        <f>'Свод 2026 БП'!D44</f>
        <v>274782705</v>
      </c>
      <c r="E48" s="29">
        <f>'Свод 2026 БП'!E44</f>
        <v>55183071</v>
      </c>
      <c r="F48" s="29">
        <f>'Свод 2026 БП'!F44</f>
        <v>601142246</v>
      </c>
      <c r="G48" s="29"/>
      <c r="H48" s="29">
        <f>'Свод 2026 БП'!Q44</f>
        <v>0</v>
      </c>
      <c r="I48" s="29">
        <f>'Свод 2026 БП'!R44</f>
        <v>0</v>
      </c>
      <c r="J48" s="29">
        <f>'Свод 2026 БП'!S44</f>
        <v>4854415</v>
      </c>
      <c r="K48" s="29">
        <f t="shared" si="4"/>
        <v>935962437</v>
      </c>
      <c r="L48" s="131">
        <v>64425910.160000004</v>
      </c>
      <c r="M48" s="131">
        <f t="shared" si="1"/>
        <v>1000388347.16</v>
      </c>
    </row>
    <row r="49" spans="1:13" s="1" customFormat="1" x14ac:dyDescent="0.2">
      <c r="A49" s="20">
        <v>34</v>
      </c>
      <c r="B49" s="14" t="s">
        <v>96</v>
      </c>
      <c r="C49" s="15" t="s">
        <v>215</v>
      </c>
      <c r="D49" s="29">
        <f>'Свод 2026 БП'!D45</f>
        <v>76729790</v>
      </c>
      <c r="E49" s="29">
        <f>'Свод 2026 БП'!E45</f>
        <v>17601906</v>
      </c>
      <c r="F49" s="29">
        <f>'Свод 2026 БП'!F45</f>
        <v>248304920</v>
      </c>
      <c r="G49" s="29"/>
      <c r="H49" s="29">
        <f>'Свод 2026 БП'!Q45</f>
        <v>0</v>
      </c>
      <c r="I49" s="29">
        <f>'Свод 2026 БП'!R45</f>
        <v>0</v>
      </c>
      <c r="J49" s="29">
        <f>'Свод 2026 БП'!S45</f>
        <v>0</v>
      </c>
      <c r="K49" s="29">
        <f t="shared" si="4"/>
        <v>342636616</v>
      </c>
      <c r="L49" s="131">
        <v>20427494.809999999</v>
      </c>
      <c r="M49" s="131">
        <f t="shared" si="1"/>
        <v>363064110.81</v>
      </c>
    </row>
    <row r="50" spans="1:13" s="1" customFormat="1" x14ac:dyDescent="0.2">
      <c r="A50" s="20">
        <v>35</v>
      </c>
      <c r="B50" s="12" t="s">
        <v>97</v>
      </c>
      <c r="C50" s="10" t="s">
        <v>216</v>
      </c>
      <c r="D50" s="29">
        <f>'Свод 2026 БП'!D46</f>
        <v>49277442</v>
      </c>
      <c r="E50" s="29">
        <f>'Свод 2026 БП'!E46</f>
        <v>10558549</v>
      </c>
      <c r="F50" s="29">
        <f>'Свод 2026 БП'!F46</f>
        <v>169880186</v>
      </c>
      <c r="G50" s="29"/>
      <c r="H50" s="29">
        <f>'Свод 2026 БП'!Q46</f>
        <v>0</v>
      </c>
      <c r="I50" s="29">
        <f>'Свод 2026 БП'!R46</f>
        <v>0</v>
      </c>
      <c r="J50" s="29">
        <f>'Свод 2026 БП'!S46</f>
        <v>0</v>
      </c>
      <c r="K50" s="29">
        <f t="shared" si="4"/>
        <v>229716177</v>
      </c>
      <c r="L50" s="131">
        <v>15223958.25</v>
      </c>
      <c r="M50" s="131">
        <f t="shared" si="1"/>
        <v>244940135.25</v>
      </c>
    </row>
    <row r="51" spans="1:13" s="1" customFormat="1" x14ac:dyDescent="0.2">
      <c r="A51" s="20">
        <v>36</v>
      </c>
      <c r="B51" s="12" t="s">
        <v>98</v>
      </c>
      <c r="C51" s="10" t="s">
        <v>23</v>
      </c>
      <c r="D51" s="29">
        <f>'Свод 2026 БП'!D47</f>
        <v>70877702</v>
      </c>
      <c r="E51" s="29">
        <f>'Свод 2026 БП'!E47</f>
        <v>19397309</v>
      </c>
      <c r="F51" s="29">
        <f>'Свод 2026 БП'!F47</f>
        <v>273739149</v>
      </c>
      <c r="G51" s="29"/>
      <c r="H51" s="29">
        <f>'Свод 2026 БП'!Q47</f>
        <v>0</v>
      </c>
      <c r="I51" s="29">
        <f>'Свод 2026 БП'!R47</f>
        <v>0</v>
      </c>
      <c r="J51" s="29">
        <f>'Свод 2026 БП'!S47</f>
        <v>1870929</v>
      </c>
      <c r="K51" s="29">
        <f t="shared" si="4"/>
        <v>365885089</v>
      </c>
      <c r="L51" s="131">
        <v>18460670.440000001</v>
      </c>
      <c r="M51" s="131">
        <f t="shared" si="1"/>
        <v>384345759.44</v>
      </c>
    </row>
    <row r="52" spans="1:13" s="1" customFormat="1" x14ac:dyDescent="0.2">
      <c r="A52" s="20">
        <v>37</v>
      </c>
      <c r="B52" s="21" t="s">
        <v>99</v>
      </c>
      <c r="C52" s="10" t="s">
        <v>20</v>
      </c>
      <c r="D52" s="29">
        <f>'Свод 2026 БП'!D48</f>
        <v>38079308</v>
      </c>
      <c r="E52" s="29">
        <f>'Свод 2026 БП'!E48</f>
        <v>8487407</v>
      </c>
      <c r="F52" s="29">
        <f>'Свод 2026 БП'!F48</f>
        <v>134862329</v>
      </c>
      <c r="G52" s="29"/>
      <c r="H52" s="29">
        <f>'Свод 2026 БП'!Q48</f>
        <v>0</v>
      </c>
      <c r="I52" s="29">
        <f>'Свод 2026 БП'!R48</f>
        <v>0</v>
      </c>
      <c r="J52" s="29">
        <f>'Свод 2026 БП'!S48</f>
        <v>0</v>
      </c>
      <c r="K52" s="29">
        <f t="shared" si="4"/>
        <v>181429044</v>
      </c>
      <c r="L52" s="131">
        <v>15439252.050000001</v>
      </c>
      <c r="M52" s="131">
        <f t="shared" si="1"/>
        <v>196868296.05000001</v>
      </c>
    </row>
    <row r="53" spans="1:13" s="1" customFormat="1" x14ac:dyDescent="0.2">
      <c r="A53" s="20">
        <v>38</v>
      </c>
      <c r="B53" s="13" t="s">
        <v>100</v>
      </c>
      <c r="C53" s="10" t="s">
        <v>101</v>
      </c>
      <c r="D53" s="29">
        <f>'Свод 2026 БП'!D49</f>
        <v>65154531</v>
      </c>
      <c r="E53" s="29">
        <f>'Свод 2026 БП'!E49</f>
        <v>38458940</v>
      </c>
      <c r="F53" s="29">
        <f>'Свод 2026 БП'!F49</f>
        <v>94390078</v>
      </c>
      <c r="G53" s="29"/>
      <c r="H53" s="29">
        <f>'Свод 2026 БП'!Q49</f>
        <v>0</v>
      </c>
      <c r="I53" s="29">
        <f>'Свод 2026 БП'!R49</f>
        <v>0</v>
      </c>
      <c r="J53" s="29">
        <f>'Свод 2026 БП'!S49</f>
        <v>0</v>
      </c>
      <c r="K53" s="29">
        <f t="shared" si="4"/>
        <v>198003549</v>
      </c>
      <c r="L53" s="131">
        <v>0</v>
      </c>
      <c r="M53" s="131">
        <f t="shared" si="1"/>
        <v>198003549</v>
      </c>
    </row>
    <row r="54" spans="1:13" s="1" customFormat="1" x14ac:dyDescent="0.2">
      <c r="A54" s="20">
        <v>39</v>
      </c>
      <c r="B54" s="21" t="s">
        <v>102</v>
      </c>
      <c r="C54" s="10" t="s">
        <v>103</v>
      </c>
      <c r="D54" s="29">
        <f>'Свод 2026 БП'!D50</f>
        <v>594897569</v>
      </c>
      <c r="E54" s="29">
        <f>'Свод 2026 БП'!E50</f>
        <v>81841577</v>
      </c>
      <c r="F54" s="29">
        <f>'Свод 2026 БП'!F50</f>
        <v>807731569.07999992</v>
      </c>
      <c r="G54" s="29"/>
      <c r="H54" s="29">
        <f>'Свод 2026 БП'!Q50</f>
        <v>523861372</v>
      </c>
      <c r="I54" s="29">
        <f>'Свод 2026 БП'!R50</f>
        <v>0</v>
      </c>
      <c r="J54" s="29">
        <f>'Свод 2026 БП'!S50</f>
        <v>37628130</v>
      </c>
      <c r="K54" s="29">
        <f t="shared" si="4"/>
        <v>2045960217.0799999</v>
      </c>
      <c r="L54" s="131">
        <v>47264960.219999999</v>
      </c>
      <c r="M54" s="131">
        <f t="shared" si="1"/>
        <v>2093225177.3</v>
      </c>
    </row>
    <row r="55" spans="1:13" s="1" customFormat="1" x14ac:dyDescent="0.2">
      <c r="A55" s="20">
        <v>40</v>
      </c>
      <c r="B55" s="12" t="s">
        <v>104</v>
      </c>
      <c r="C55" s="10" t="s">
        <v>221</v>
      </c>
      <c r="D55" s="29">
        <f>'Свод 2026 БП'!D51</f>
        <v>75169252</v>
      </c>
      <c r="E55" s="29">
        <f>'Свод 2026 БП'!E51</f>
        <v>16134356</v>
      </c>
      <c r="F55" s="29">
        <f>'Свод 2026 БП'!F51</f>
        <v>228511770</v>
      </c>
      <c r="G55" s="29"/>
      <c r="H55" s="29">
        <f>'Свод 2026 БП'!Q51</f>
        <v>0</v>
      </c>
      <c r="I55" s="29">
        <f>'Свод 2026 БП'!R51</f>
        <v>0</v>
      </c>
      <c r="J55" s="29">
        <f>'Свод 2026 БП'!S51</f>
        <v>1811635</v>
      </c>
      <c r="K55" s="29">
        <f t="shared" si="4"/>
        <v>321627013</v>
      </c>
      <c r="L55" s="131">
        <v>21742493.060000002</v>
      </c>
      <c r="M55" s="131">
        <f t="shared" si="1"/>
        <v>343369506.06</v>
      </c>
    </row>
    <row r="56" spans="1:13" s="1" customFormat="1" ht="10.5" customHeight="1" x14ac:dyDescent="0.2">
      <c r="A56" s="20">
        <v>41</v>
      </c>
      <c r="B56" s="12" t="s">
        <v>105</v>
      </c>
      <c r="C56" s="10" t="s">
        <v>2</v>
      </c>
      <c r="D56" s="29">
        <f>'Свод 2026 БП'!D52</f>
        <v>356748528</v>
      </c>
      <c r="E56" s="29">
        <f>'Свод 2026 БП'!E52</f>
        <v>56434224</v>
      </c>
      <c r="F56" s="29">
        <f>'Свод 2026 БП'!F52</f>
        <v>583209860</v>
      </c>
      <c r="G56" s="29"/>
      <c r="H56" s="29">
        <f>'Свод 2026 БП'!Q52</f>
        <v>0</v>
      </c>
      <c r="I56" s="29">
        <f>'Свод 2026 БП'!R52</f>
        <v>0</v>
      </c>
      <c r="J56" s="29">
        <f>'Свод 2026 БП'!S52</f>
        <v>0</v>
      </c>
      <c r="K56" s="29">
        <f t="shared" si="4"/>
        <v>996392612</v>
      </c>
      <c r="L56" s="131">
        <v>64555422.479999997</v>
      </c>
      <c r="M56" s="131">
        <f t="shared" si="1"/>
        <v>1060948034.48</v>
      </c>
    </row>
    <row r="57" spans="1:13" s="1" customFormat="1" x14ac:dyDescent="0.2">
      <c r="A57" s="20">
        <v>42</v>
      </c>
      <c r="B57" s="21" t="s">
        <v>106</v>
      </c>
      <c r="C57" s="10" t="s">
        <v>3</v>
      </c>
      <c r="D57" s="29">
        <f>'Свод 2026 БП'!D53</f>
        <v>55565497</v>
      </c>
      <c r="E57" s="29">
        <f>'Свод 2026 БП'!E53</f>
        <v>11555326</v>
      </c>
      <c r="F57" s="29">
        <f>'Свод 2026 БП'!F53</f>
        <v>173549692</v>
      </c>
      <c r="G57" s="29"/>
      <c r="H57" s="29">
        <f>'Свод 2026 БП'!Q53</f>
        <v>0</v>
      </c>
      <c r="I57" s="29">
        <f>'Свод 2026 БП'!R53</f>
        <v>0</v>
      </c>
      <c r="J57" s="29">
        <f>'Свод 2026 БП'!S53</f>
        <v>0</v>
      </c>
      <c r="K57" s="29">
        <f t="shared" si="4"/>
        <v>240670515</v>
      </c>
      <c r="L57" s="131">
        <v>16204106.759999998</v>
      </c>
      <c r="M57" s="131">
        <f t="shared" si="1"/>
        <v>256874621.75999999</v>
      </c>
    </row>
    <row r="58" spans="1:13" s="1" customFormat="1" x14ac:dyDescent="0.2">
      <c r="A58" s="20">
        <v>43</v>
      </c>
      <c r="B58" s="13" t="s">
        <v>152</v>
      </c>
      <c r="C58" s="10" t="s">
        <v>32</v>
      </c>
      <c r="D58" s="29">
        <f>'Свод 2026 БП'!D54</f>
        <v>103225223</v>
      </c>
      <c r="E58" s="29">
        <f>'Свод 2026 БП'!E54</f>
        <v>15880524</v>
      </c>
      <c r="F58" s="29">
        <f>'Свод 2026 БП'!F54</f>
        <v>234201224</v>
      </c>
      <c r="G58" s="29"/>
      <c r="H58" s="29">
        <f>'Свод 2026 БП'!Q54</f>
        <v>0</v>
      </c>
      <c r="I58" s="29">
        <f>'Свод 2026 БП'!R54</f>
        <v>0</v>
      </c>
      <c r="J58" s="29">
        <f>'Свод 2026 БП'!S54</f>
        <v>1929052</v>
      </c>
      <c r="K58" s="29">
        <f>D58+E58+F58+H58+I58+J58</f>
        <v>355236023</v>
      </c>
      <c r="L58" s="131">
        <v>22220761.280000001</v>
      </c>
      <c r="M58" s="131">
        <f>K58+L58</f>
        <v>377456784.27999997</v>
      </c>
    </row>
    <row r="59" spans="1:13" s="1" customFormat="1" x14ac:dyDescent="0.2">
      <c r="A59" s="20">
        <v>44</v>
      </c>
      <c r="B59" s="21" t="s">
        <v>107</v>
      </c>
      <c r="C59" s="10" t="s">
        <v>217</v>
      </c>
      <c r="D59" s="29">
        <f>'Свод 2026 БП'!D55</f>
        <v>88812728</v>
      </c>
      <c r="E59" s="29">
        <f>'Свод 2026 БП'!E55</f>
        <v>19294660</v>
      </c>
      <c r="F59" s="29">
        <f>'Свод 2026 БП'!F55</f>
        <v>278008426</v>
      </c>
      <c r="G59" s="29"/>
      <c r="H59" s="29">
        <f>'Свод 2026 БП'!Q55</f>
        <v>0</v>
      </c>
      <c r="I59" s="29">
        <f>'Свод 2026 БП'!R55</f>
        <v>0</v>
      </c>
      <c r="J59" s="29">
        <f>'Свод 2026 БП'!S55</f>
        <v>3180996</v>
      </c>
      <c r="K59" s="29">
        <f t="shared" si="4"/>
        <v>389296810</v>
      </c>
      <c r="L59" s="131">
        <v>35159475.310000002</v>
      </c>
      <c r="M59" s="131">
        <f t="shared" si="1"/>
        <v>424456285.31</v>
      </c>
    </row>
    <row r="60" spans="1:13" s="1" customFormat="1" x14ac:dyDescent="0.2">
      <c r="A60" s="20">
        <v>45</v>
      </c>
      <c r="B60" s="13" t="s">
        <v>108</v>
      </c>
      <c r="C60" s="10" t="s">
        <v>0</v>
      </c>
      <c r="D60" s="29">
        <f>'Свод 2026 БП'!D56</f>
        <v>123142624</v>
      </c>
      <c r="E60" s="29">
        <f>'Свод 2026 БП'!E56</f>
        <v>22130577</v>
      </c>
      <c r="F60" s="29">
        <f>'Свод 2026 БП'!F56</f>
        <v>307316308</v>
      </c>
      <c r="G60" s="29"/>
      <c r="H60" s="29">
        <f>'Свод 2026 БП'!Q56</f>
        <v>0</v>
      </c>
      <c r="I60" s="29">
        <f>'Свод 2026 БП'!R56</f>
        <v>0</v>
      </c>
      <c r="J60" s="29">
        <f>'Свод 2026 БП'!S56</f>
        <v>2986415</v>
      </c>
      <c r="K60" s="29">
        <f t="shared" si="4"/>
        <v>455575924</v>
      </c>
      <c r="L60" s="131">
        <v>32951059.460000001</v>
      </c>
      <c r="M60" s="131">
        <f t="shared" si="1"/>
        <v>488526983.45999998</v>
      </c>
    </row>
    <row r="61" spans="1:13" s="1" customFormat="1" ht="10.5" customHeight="1" x14ac:dyDescent="0.2">
      <c r="A61" s="20">
        <v>46</v>
      </c>
      <c r="B61" s="21" t="s">
        <v>109</v>
      </c>
      <c r="C61" s="10" t="s">
        <v>4</v>
      </c>
      <c r="D61" s="29">
        <f>'Свод 2026 БП'!D57</f>
        <v>39669081</v>
      </c>
      <c r="E61" s="29">
        <f>'Свод 2026 БП'!E57</f>
        <v>7530478</v>
      </c>
      <c r="F61" s="29">
        <f>'Свод 2026 БП'!F57</f>
        <v>120197679</v>
      </c>
      <c r="G61" s="29"/>
      <c r="H61" s="29">
        <f>'Свод 2026 БП'!Q57</f>
        <v>0</v>
      </c>
      <c r="I61" s="29">
        <f>'Свод 2026 БП'!R57</f>
        <v>0</v>
      </c>
      <c r="J61" s="29">
        <f>'Свод 2026 БП'!S57</f>
        <v>0</v>
      </c>
      <c r="K61" s="29">
        <f t="shared" si="4"/>
        <v>167397238</v>
      </c>
      <c r="L61" s="131">
        <v>14223330.24</v>
      </c>
      <c r="M61" s="131">
        <f t="shared" si="1"/>
        <v>181620568.24000001</v>
      </c>
    </row>
    <row r="62" spans="1:13" s="1" customFormat="1" x14ac:dyDescent="0.2">
      <c r="A62" s="20">
        <v>47</v>
      </c>
      <c r="B62" s="13" t="s">
        <v>110</v>
      </c>
      <c r="C62" s="10" t="s">
        <v>1</v>
      </c>
      <c r="D62" s="29">
        <f>'Свод 2026 БП'!D58</f>
        <v>76036055</v>
      </c>
      <c r="E62" s="29">
        <f>'Свод 2026 БП'!E58</f>
        <v>14635174</v>
      </c>
      <c r="F62" s="29">
        <f>'Свод 2026 БП'!F58</f>
        <v>210398118</v>
      </c>
      <c r="G62" s="29"/>
      <c r="H62" s="29">
        <f>'Свод 2026 БП'!Q58</f>
        <v>0</v>
      </c>
      <c r="I62" s="29">
        <f>'Свод 2026 БП'!R58</f>
        <v>0</v>
      </c>
      <c r="J62" s="29">
        <f>'Свод 2026 БП'!S58</f>
        <v>0</v>
      </c>
      <c r="K62" s="29">
        <f t="shared" si="4"/>
        <v>301069347</v>
      </c>
      <c r="L62" s="131">
        <v>17521170.890000001</v>
      </c>
      <c r="M62" s="131">
        <f t="shared" si="1"/>
        <v>318590517.88999999</v>
      </c>
    </row>
    <row r="63" spans="1:13" s="1" customFormat="1" x14ac:dyDescent="0.2">
      <c r="A63" s="20">
        <v>48</v>
      </c>
      <c r="B63" s="21" t="s">
        <v>111</v>
      </c>
      <c r="C63" s="10" t="s">
        <v>218</v>
      </c>
      <c r="D63" s="29">
        <f>'Свод 2026 БП'!D59</f>
        <v>104349338</v>
      </c>
      <c r="E63" s="29">
        <f>'Свод 2026 БП'!E59</f>
        <v>22688966</v>
      </c>
      <c r="F63" s="29">
        <f>'Свод 2026 БП'!F59</f>
        <v>304276141</v>
      </c>
      <c r="G63" s="29"/>
      <c r="H63" s="29">
        <f>'Свод 2026 БП'!Q59</f>
        <v>0</v>
      </c>
      <c r="I63" s="29">
        <f>'Свод 2026 БП'!R59</f>
        <v>0</v>
      </c>
      <c r="J63" s="29">
        <f>'Свод 2026 БП'!S59</f>
        <v>0</v>
      </c>
      <c r="K63" s="29">
        <f t="shared" si="4"/>
        <v>431314445</v>
      </c>
      <c r="L63" s="131">
        <v>20823307.07</v>
      </c>
      <c r="M63" s="131">
        <f t="shared" si="1"/>
        <v>452137752.06999999</v>
      </c>
    </row>
    <row r="64" spans="1:13" s="1" customFormat="1" x14ac:dyDescent="0.2">
      <c r="A64" s="20">
        <v>49</v>
      </c>
      <c r="B64" s="21" t="s">
        <v>112</v>
      </c>
      <c r="C64" s="10" t="s">
        <v>25</v>
      </c>
      <c r="D64" s="29">
        <f>'Свод 2026 БП'!D60</f>
        <v>718647704</v>
      </c>
      <c r="E64" s="29">
        <f>'Свод 2026 БП'!E60</f>
        <v>97796730</v>
      </c>
      <c r="F64" s="29">
        <f>'Свод 2026 БП'!F60</f>
        <v>1000680409</v>
      </c>
      <c r="G64" s="29"/>
      <c r="H64" s="29">
        <f>'Свод 2026 БП'!Q60</f>
        <v>0</v>
      </c>
      <c r="I64" s="29">
        <f>'Свод 2026 БП'!R60</f>
        <v>0</v>
      </c>
      <c r="J64" s="29">
        <f>'Свод 2026 БП'!S60</f>
        <v>0</v>
      </c>
      <c r="K64" s="29">
        <f t="shared" si="4"/>
        <v>1817124843</v>
      </c>
      <c r="L64" s="131">
        <v>74952925.310000002</v>
      </c>
      <c r="M64" s="131">
        <f t="shared" si="1"/>
        <v>1892077768.3099999</v>
      </c>
    </row>
    <row r="65" spans="1:13" s="1" customFormat="1" x14ac:dyDescent="0.2">
      <c r="A65" s="20">
        <v>50</v>
      </c>
      <c r="B65" s="21" t="s">
        <v>160</v>
      </c>
      <c r="C65" s="10" t="s">
        <v>53</v>
      </c>
      <c r="D65" s="29">
        <f>'Свод 2026 БП'!D61</f>
        <v>79408095</v>
      </c>
      <c r="E65" s="29">
        <f>'Свод 2026 БП'!E61</f>
        <v>17048793</v>
      </c>
      <c r="F65" s="29">
        <f>'Свод 2026 БП'!F61</f>
        <v>229139125</v>
      </c>
      <c r="G65" s="29"/>
      <c r="H65" s="29">
        <f>'Свод 2026 БП'!Q61</f>
        <v>0</v>
      </c>
      <c r="I65" s="29">
        <f>'Свод 2026 БП'!R61</f>
        <v>0</v>
      </c>
      <c r="J65" s="29">
        <f>'Свод 2026 БП'!S61</f>
        <v>0</v>
      </c>
      <c r="K65" s="29">
        <f>D65+E65+F65+H65+I65+J65</f>
        <v>325596013</v>
      </c>
      <c r="L65" s="131">
        <v>22572012.719999999</v>
      </c>
      <c r="M65" s="131">
        <f>K65+L65</f>
        <v>348168025.72000003</v>
      </c>
    </row>
    <row r="66" spans="1:13" s="1" customFormat="1" x14ac:dyDescent="0.2">
      <c r="A66" s="20">
        <v>51</v>
      </c>
      <c r="B66" s="21" t="s">
        <v>113</v>
      </c>
      <c r="C66" s="10" t="s">
        <v>219</v>
      </c>
      <c r="D66" s="29">
        <f>'Свод 2026 БП'!D62</f>
        <v>61006765</v>
      </c>
      <c r="E66" s="29">
        <f>'Свод 2026 БП'!E62</f>
        <v>13674881</v>
      </c>
      <c r="F66" s="29">
        <f>'Свод 2026 БП'!F62</f>
        <v>185098227</v>
      </c>
      <c r="G66" s="29"/>
      <c r="H66" s="29">
        <f>'Свод 2026 БП'!Q62</f>
        <v>0</v>
      </c>
      <c r="I66" s="29">
        <f>'Свод 2026 БП'!R62</f>
        <v>0</v>
      </c>
      <c r="J66" s="29">
        <f>'Свод 2026 БП'!S62</f>
        <v>0</v>
      </c>
      <c r="K66" s="29">
        <f t="shared" si="4"/>
        <v>259779873</v>
      </c>
      <c r="L66" s="131">
        <v>15929363.050000001</v>
      </c>
      <c r="M66" s="131">
        <f t="shared" si="1"/>
        <v>275709236.05000001</v>
      </c>
    </row>
    <row r="67" spans="1:13" s="1" customFormat="1" x14ac:dyDescent="0.2">
      <c r="A67" s="20">
        <v>52</v>
      </c>
      <c r="B67" s="13" t="s">
        <v>162</v>
      </c>
      <c r="C67" s="10" t="s">
        <v>220</v>
      </c>
      <c r="D67" s="29">
        <f>'Свод 2026 БП'!D63</f>
        <v>64735007</v>
      </c>
      <c r="E67" s="29">
        <f>'Свод 2026 БП'!E63</f>
        <v>13018190</v>
      </c>
      <c r="F67" s="29">
        <f>'Свод 2026 БП'!F63</f>
        <v>193040314</v>
      </c>
      <c r="G67" s="29"/>
      <c r="H67" s="29">
        <f>'Свод 2026 БП'!Q63</f>
        <v>0</v>
      </c>
      <c r="I67" s="29">
        <f>'Свод 2026 БП'!R63</f>
        <v>0</v>
      </c>
      <c r="J67" s="29">
        <f>'Свод 2026 БП'!S63</f>
        <v>4969874</v>
      </c>
      <c r="K67" s="29">
        <f>D67+E67+F67+H67+I67+J67</f>
        <v>275763385</v>
      </c>
      <c r="L67" s="131">
        <v>19366735.990000002</v>
      </c>
      <c r="M67" s="131">
        <f>K67+L67</f>
        <v>295130120.99000001</v>
      </c>
    </row>
    <row r="68" spans="1:13" s="1" customFormat="1" x14ac:dyDescent="0.2">
      <c r="A68" s="20">
        <v>53</v>
      </c>
      <c r="B68" s="21" t="s">
        <v>223</v>
      </c>
      <c r="C68" s="10" t="s">
        <v>222</v>
      </c>
      <c r="D68" s="29">
        <f>'Свод 2026 БП'!D64</f>
        <v>418897469</v>
      </c>
      <c r="E68" s="29">
        <f>'Свод 2026 БП'!E64</f>
        <v>0</v>
      </c>
      <c r="F68" s="29">
        <f>'Свод 2026 БП'!F64</f>
        <v>433480</v>
      </c>
      <c r="G68" s="29"/>
      <c r="H68" s="29">
        <f>'Свод 2026 БП'!Q64</f>
        <v>0</v>
      </c>
      <c r="I68" s="29">
        <f>'Свод 2026 БП'!R64</f>
        <v>0</v>
      </c>
      <c r="J68" s="29">
        <f>'Свод 2026 БП'!S64</f>
        <v>0</v>
      </c>
      <c r="K68" s="29">
        <f t="shared" si="4"/>
        <v>419330949</v>
      </c>
      <c r="L68" s="131">
        <v>0</v>
      </c>
      <c r="M68" s="131">
        <f t="shared" si="1"/>
        <v>419330949</v>
      </c>
    </row>
    <row r="69" spans="1:13" s="1" customFormat="1" x14ac:dyDescent="0.2">
      <c r="A69" s="20">
        <v>54</v>
      </c>
      <c r="B69" s="21" t="s">
        <v>233</v>
      </c>
      <c r="C69" s="10" t="s">
        <v>234</v>
      </c>
      <c r="D69" s="29">
        <f>'Свод 2026 БП'!D65</f>
        <v>0</v>
      </c>
      <c r="E69" s="29">
        <f>'Свод 2026 БП'!E65</f>
        <v>0</v>
      </c>
      <c r="F69" s="29">
        <f>'Свод 2026 БП'!F65</f>
        <v>0</v>
      </c>
      <c r="G69" s="29"/>
      <c r="H69" s="29">
        <f>'Свод 2026 БП'!Q65</f>
        <v>0</v>
      </c>
      <c r="I69" s="29">
        <f>'Свод 2026 БП'!R65</f>
        <v>0</v>
      </c>
      <c r="J69" s="29">
        <f>'Свод 2026 БП'!S65</f>
        <v>9505477</v>
      </c>
      <c r="K69" s="29">
        <f t="shared" si="4"/>
        <v>9505477</v>
      </c>
      <c r="L69" s="131">
        <v>0</v>
      </c>
      <c r="M69" s="131">
        <f t="shared" si="1"/>
        <v>9505477</v>
      </c>
    </row>
    <row r="70" spans="1:13" s="1" customFormat="1" x14ac:dyDescent="0.2">
      <c r="A70" s="20">
        <v>55</v>
      </c>
      <c r="B70" s="21" t="s">
        <v>114</v>
      </c>
      <c r="C70" s="10" t="s">
        <v>52</v>
      </c>
      <c r="D70" s="29">
        <f>'Свод 2026 БП'!D66</f>
        <v>0</v>
      </c>
      <c r="E70" s="29">
        <f>'Свод 2026 БП'!E66</f>
        <v>27812171</v>
      </c>
      <c r="F70" s="29">
        <f>'Свод 2026 БП'!F66</f>
        <v>221582500</v>
      </c>
      <c r="G70" s="29"/>
      <c r="H70" s="29">
        <f>'Свод 2026 БП'!Q66</f>
        <v>0</v>
      </c>
      <c r="I70" s="29">
        <f>'Свод 2026 БП'!R66</f>
        <v>0</v>
      </c>
      <c r="J70" s="29">
        <f>'Свод 2026 БП'!S66</f>
        <v>9575656</v>
      </c>
      <c r="K70" s="29">
        <f t="shared" si="4"/>
        <v>258970327</v>
      </c>
      <c r="L70" s="131">
        <v>0</v>
      </c>
      <c r="M70" s="131">
        <f t="shared" si="1"/>
        <v>258970327</v>
      </c>
    </row>
    <row r="71" spans="1:13" s="1" customFormat="1" x14ac:dyDescent="0.2">
      <c r="A71" s="20">
        <v>56</v>
      </c>
      <c r="B71" s="13" t="s">
        <v>115</v>
      </c>
      <c r="C71" s="10" t="s">
        <v>235</v>
      </c>
      <c r="D71" s="29">
        <f>'Свод 2026 БП'!D67</f>
        <v>0</v>
      </c>
      <c r="E71" s="29">
        <f>'Свод 2026 БП'!E67</f>
        <v>21368099</v>
      </c>
      <c r="F71" s="29">
        <f>'Свод 2026 БП'!F67</f>
        <v>171072560</v>
      </c>
      <c r="G71" s="29"/>
      <c r="H71" s="29">
        <f>'Свод 2026 БП'!Q67</f>
        <v>0</v>
      </c>
      <c r="I71" s="29">
        <f>'Свод 2026 БП'!R67</f>
        <v>0</v>
      </c>
      <c r="J71" s="29">
        <f>'Свод 2026 БП'!S67</f>
        <v>9255451</v>
      </c>
      <c r="K71" s="29">
        <f t="shared" si="4"/>
        <v>201696110</v>
      </c>
      <c r="L71" s="131">
        <v>0</v>
      </c>
      <c r="M71" s="131">
        <f t="shared" si="1"/>
        <v>201696110</v>
      </c>
    </row>
    <row r="72" spans="1:13" s="1" customFormat="1" x14ac:dyDescent="0.2">
      <c r="A72" s="20">
        <v>57</v>
      </c>
      <c r="B72" s="12" t="s">
        <v>116</v>
      </c>
      <c r="C72" s="10" t="s">
        <v>117</v>
      </c>
      <c r="D72" s="29">
        <f>'Свод 2026 БП'!D68</f>
        <v>0</v>
      </c>
      <c r="E72" s="29">
        <f>'Свод 2026 БП'!E68</f>
        <v>9231091</v>
      </c>
      <c r="F72" s="29">
        <f>'Свод 2026 БП'!F68</f>
        <v>106197666</v>
      </c>
      <c r="G72" s="29"/>
      <c r="H72" s="29">
        <f>'Свод 2026 БП'!Q68</f>
        <v>0</v>
      </c>
      <c r="I72" s="29">
        <f>'Свод 2026 БП'!R68</f>
        <v>0</v>
      </c>
      <c r="J72" s="29">
        <f>'Свод 2026 БП'!S68</f>
        <v>0</v>
      </c>
      <c r="K72" s="29">
        <f t="shared" si="4"/>
        <v>115428757</v>
      </c>
      <c r="L72" s="131">
        <v>0</v>
      </c>
      <c r="M72" s="131">
        <f t="shared" si="1"/>
        <v>115428757</v>
      </c>
    </row>
    <row r="73" spans="1:13" s="1" customFormat="1" ht="12.75" customHeight="1" x14ac:dyDescent="0.2">
      <c r="A73" s="20">
        <v>58</v>
      </c>
      <c r="B73" s="13" t="s">
        <v>118</v>
      </c>
      <c r="C73" s="10" t="s">
        <v>236</v>
      </c>
      <c r="D73" s="29">
        <f>'Свод 2026 БП'!D69</f>
        <v>0</v>
      </c>
      <c r="E73" s="29">
        <f>'Свод 2026 БП'!E69</f>
        <v>41772059</v>
      </c>
      <c r="F73" s="29">
        <f>'Свод 2026 БП'!F69</f>
        <v>371060437</v>
      </c>
      <c r="G73" s="29"/>
      <c r="H73" s="29">
        <f>'Свод 2026 БП'!Q69</f>
        <v>0</v>
      </c>
      <c r="I73" s="29">
        <f>'Свод 2026 БП'!R69</f>
        <v>0</v>
      </c>
      <c r="J73" s="29">
        <f>'Свод 2026 БП'!S69</f>
        <v>10404298</v>
      </c>
      <c r="K73" s="29">
        <f t="shared" si="4"/>
        <v>423236794</v>
      </c>
      <c r="L73" s="131">
        <v>1672670.27</v>
      </c>
      <c r="M73" s="131">
        <f t="shared" si="1"/>
        <v>424909464.26999998</v>
      </c>
    </row>
    <row r="74" spans="1:13" s="1" customFormat="1" ht="12.75" customHeight="1" x14ac:dyDescent="0.2">
      <c r="A74" s="20">
        <v>59</v>
      </c>
      <c r="B74" s="21" t="s">
        <v>119</v>
      </c>
      <c r="C74" s="10" t="s">
        <v>326</v>
      </c>
      <c r="D74" s="29">
        <f>'Свод 2026 БП'!D70</f>
        <v>0</v>
      </c>
      <c r="E74" s="29">
        <f>'Свод 2026 БП'!E70</f>
        <v>8149294</v>
      </c>
      <c r="F74" s="29">
        <f>'Свод 2026 БП'!F70</f>
        <v>77423397</v>
      </c>
      <c r="G74" s="29"/>
      <c r="H74" s="29">
        <f>'Свод 2026 БП'!Q70</f>
        <v>0</v>
      </c>
      <c r="I74" s="29">
        <f>'Свод 2026 БП'!R70</f>
        <v>0</v>
      </c>
      <c r="J74" s="29">
        <f>'Свод 2026 БП'!S70</f>
        <v>5022529</v>
      </c>
      <c r="K74" s="29">
        <f t="shared" si="4"/>
        <v>90595220</v>
      </c>
      <c r="L74" s="131">
        <v>0</v>
      </c>
      <c r="M74" s="131">
        <f t="shared" si="1"/>
        <v>90595220</v>
      </c>
    </row>
    <row r="75" spans="1:13" s="1" customFormat="1" ht="24" x14ac:dyDescent="0.2">
      <c r="A75" s="20">
        <v>60</v>
      </c>
      <c r="B75" s="12" t="s">
        <v>120</v>
      </c>
      <c r="C75" s="10" t="s">
        <v>237</v>
      </c>
      <c r="D75" s="29">
        <f>'Свод 2026 БП'!D71</f>
        <v>0</v>
      </c>
      <c r="E75" s="29">
        <f>'Свод 2026 БП'!E71</f>
        <v>0</v>
      </c>
      <c r="F75" s="29">
        <f>'Свод 2026 БП'!F71</f>
        <v>135582614</v>
      </c>
      <c r="G75" s="29"/>
      <c r="H75" s="29">
        <f>'Свод 2026 БП'!Q71</f>
        <v>0</v>
      </c>
      <c r="I75" s="29">
        <f>'Свод 2026 БП'!R71</f>
        <v>0</v>
      </c>
      <c r="J75" s="29">
        <f>'Свод 2026 БП'!S71</f>
        <v>0</v>
      </c>
      <c r="K75" s="29">
        <f t="shared" si="4"/>
        <v>135582614</v>
      </c>
      <c r="L75" s="131">
        <v>0</v>
      </c>
      <c r="M75" s="131">
        <f t="shared" si="1"/>
        <v>135582614</v>
      </c>
    </row>
    <row r="76" spans="1:13" s="1" customFormat="1" ht="24" x14ac:dyDescent="0.2">
      <c r="A76" s="20">
        <v>61</v>
      </c>
      <c r="B76" s="12" t="s">
        <v>121</v>
      </c>
      <c r="C76" s="10" t="s">
        <v>238</v>
      </c>
      <c r="D76" s="29">
        <f>'Свод 2026 БП'!D72</f>
        <v>0</v>
      </c>
      <c r="E76" s="29">
        <f>'Свод 2026 БП'!E72</f>
        <v>0</v>
      </c>
      <c r="F76" s="29">
        <f>'Свод 2026 БП'!F72</f>
        <v>138928440</v>
      </c>
      <c r="G76" s="29"/>
      <c r="H76" s="29">
        <f>'Свод 2026 БП'!Q72</f>
        <v>0</v>
      </c>
      <c r="I76" s="29">
        <f>'Свод 2026 БП'!R72</f>
        <v>0</v>
      </c>
      <c r="J76" s="29">
        <f>'Свод 2026 БП'!S72</f>
        <v>0</v>
      </c>
      <c r="K76" s="29">
        <f t="shared" si="4"/>
        <v>138928440</v>
      </c>
      <c r="L76" s="131">
        <v>0</v>
      </c>
      <c r="M76" s="131">
        <f t="shared" ref="M76:M133" si="5">K76+L76</f>
        <v>138928440</v>
      </c>
    </row>
    <row r="77" spans="1:13" s="1" customFormat="1" x14ac:dyDescent="0.2">
      <c r="A77" s="20">
        <v>62</v>
      </c>
      <c r="B77" s="13" t="s">
        <v>122</v>
      </c>
      <c r="C77" s="10" t="s">
        <v>239</v>
      </c>
      <c r="D77" s="29">
        <f>'Свод 2026 БП'!D73</f>
        <v>0</v>
      </c>
      <c r="E77" s="29">
        <f>'Свод 2026 БП'!E73</f>
        <v>53730196</v>
      </c>
      <c r="F77" s="29">
        <f>'Свод 2026 БП'!F73</f>
        <v>533468313</v>
      </c>
      <c r="G77" s="29"/>
      <c r="H77" s="29">
        <f>'Свод 2026 БП'!Q73</f>
        <v>0</v>
      </c>
      <c r="I77" s="29">
        <f>'Свод 2026 БП'!R73</f>
        <v>0</v>
      </c>
      <c r="J77" s="29">
        <f>'Свод 2026 БП'!S73</f>
        <v>4351897</v>
      </c>
      <c r="K77" s="29">
        <f t="shared" si="4"/>
        <v>591550406</v>
      </c>
      <c r="L77" s="131">
        <v>4457243.88</v>
      </c>
      <c r="M77" s="131">
        <f t="shared" si="5"/>
        <v>596007649.88</v>
      </c>
    </row>
    <row r="78" spans="1:13" s="1" customFormat="1" x14ac:dyDescent="0.2">
      <c r="A78" s="20">
        <v>63</v>
      </c>
      <c r="B78" s="13" t="s">
        <v>123</v>
      </c>
      <c r="C78" s="10" t="s">
        <v>51</v>
      </c>
      <c r="D78" s="29">
        <f>'Свод 2026 БП'!D74</f>
        <v>0</v>
      </c>
      <c r="E78" s="29">
        <f>'Свод 2026 БП'!E74</f>
        <v>29064667</v>
      </c>
      <c r="F78" s="29">
        <f>'Свод 2026 БП'!F74</f>
        <v>321114648.81999999</v>
      </c>
      <c r="G78" s="29"/>
      <c r="H78" s="29">
        <f>'Свод 2026 БП'!Q74</f>
        <v>0</v>
      </c>
      <c r="I78" s="29">
        <f>'Свод 2026 БП'!R74</f>
        <v>0</v>
      </c>
      <c r="J78" s="29">
        <f>'Свод 2026 БП'!S74</f>
        <v>14949088</v>
      </c>
      <c r="K78" s="29">
        <f t="shared" ref="K78:K108" si="6">D78+E78+F78+H78+I78+J78</f>
        <v>365128403.81999999</v>
      </c>
      <c r="L78" s="131">
        <v>3942880.9</v>
      </c>
      <c r="M78" s="131">
        <f t="shared" si="5"/>
        <v>369071284.71999997</v>
      </c>
    </row>
    <row r="79" spans="1:13" s="1" customFormat="1" x14ac:dyDescent="0.2">
      <c r="A79" s="20">
        <v>64</v>
      </c>
      <c r="B79" s="13" t="s">
        <v>124</v>
      </c>
      <c r="C79" s="10" t="s">
        <v>240</v>
      </c>
      <c r="D79" s="29">
        <f>'Свод 2026 БП'!D75</f>
        <v>0</v>
      </c>
      <c r="E79" s="29">
        <f>'Свод 2026 БП'!E75</f>
        <v>75690909</v>
      </c>
      <c r="F79" s="29">
        <f>'Свод 2026 БП'!F75</f>
        <v>707732899</v>
      </c>
      <c r="G79" s="29"/>
      <c r="H79" s="29">
        <f>'Свод 2026 БП'!Q75</f>
        <v>0</v>
      </c>
      <c r="I79" s="29">
        <f>'Свод 2026 БП'!R75</f>
        <v>0</v>
      </c>
      <c r="J79" s="29">
        <f>'Свод 2026 БП'!S75</f>
        <v>8215129</v>
      </c>
      <c r="K79" s="29">
        <f t="shared" si="6"/>
        <v>791638937</v>
      </c>
      <c r="L79" s="131">
        <v>2938623.6</v>
      </c>
      <c r="M79" s="131">
        <f t="shared" si="5"/>
        <v>794577560.60000002</v>
      </c>
    </row>
    <row r="80" spans="1:13" s="1" customFormat="1" x14ac:dyDescent="0.2">
      <c r="A80" s="20">
        <v>65</v>
      </c>
      <c r="B80" s="13" t="s">
        <v>125</v>
      </c>
      <c r="C80" s="10" t="s">
        <v>241</v>
      </c>
      <c r="D80" s="29">
        <f>'Свод 2026 БП'!D76</f>
        <v>0</v>
      </c>
      <c r="E80" s="29">
        <f>'Свод 2026 БП'!E76</f>
        <v>0</v>
      </c>
      <c r="F80" s="29">
        <f>'Свод 2026 БП'!F76</f>
        <v>20046322</v>
      </c>
      <c r="G80" s="29"/>
      <c r="H80" s="29">
        <f>'Свод 2026 БП'!Q76</f>
        <v>0</v>
      </c>
      <c r="I80" s="29">
        <f>'Свод 2026 БП'!R76</f>
        <v>0</v>
      </c>
      <c r="J80" s="29">
        <f>'Свод 2026 БП'!S76</f>
        <v>0</v>
      </c>
      <c r="K80" s="29">
        <f t="shared" si="6"/>
        <v>20046322</v>
      </c>
      <c r="L80" s="131">
        <v>0</v>
      </c>
      <c r="M80" s="131">
        <f t="shared" si="5"/>
        <v>20046322</v>
      </c>
    </row>
    <row r="81" spans="1:13" s="1" customFormat="1" x14ac:dyDescent="0.2">
      <c r="A81" s="20">
        <v>66</v>
      </c>
      <c r="B81" s="12" t="s">
        <v>126</v>
      </c>
      <c r="C81" s="10" t="s">
        <v>242</v>
      </c>
      <c r="D81" s="29">
        <f>'Свод 2026 БП'!D77</f>
        <v>0</v>
      </c>
      <c r="E81" s="29">
        <f>'Свод 2026 БП'!E77</f>
        <v>0</v>
      </c>
      <c r="F81" s="29">
        <f>'Свод 2026 БП'!F77</f>
        <v>170792732</v>
      </c>
      <c r="G81" s="29"/>
      <c r="H81" s="29">
        <f>'Свод 2026 БП'!Q77</f>
        <v>0</v>
      </c>
      <c r="I81" s="29">
        <f>'Свод 2026 БП'!R77</f>
        <v>0</v>
      </c>
      <c r="J81" s="29">
        <f>'Свод 2026 БП'!S77</f>
        <v>0</v>
      </c>
      <c r="K81" s="29">
        <f t="shared" si="6"/>
        <v>170792732</v>
      </c>
      <c r="L81" s="131">
        <v>0</v>
      </c>
      <c r="M81" s="131">
        <f t="shared" si="5"/>
        <v>170792732</v>
      </c>
    </row>
    <row r="82" spans="1:13" s="1" customFormat="1" x14ac:dyDescent="0.2">
      <c r="A82" s="20">
        <v>67</v>
      </c>
      <c r="B82" s="13" t="s">
        <v>127</v>
      </c>
      <c r="C82" s="10" t="s">
        <v>243</v>
      </c>
      <c r="D82" s="29">
        <f>'Свод 2026 БП'!D78</f>
        <v>0</v>
      </c>
      <c r="E82" s="29">
        <f>'Свод 2026 БП'!E78</f>
        <v>0</v>
      </c>
      <c r="F82" s="29">
        <f>'Свод 2026 БП'!F78</f>
        <v>24777370</v>
      </c>
      <c r="G82" s="29"/>
      <c r="H82" s="29">
        <f>'Свод 2026 БП'!Q78</f>
        <v>0</v>
      </c>
      <c r="I82" s="29">
        <f>'Свод 2026 БП'!R78</f>
        <v>0</v>
      </c>
      <c r="J82" s="29">
        <f>'Свод 2026 БП'!S78</f>
        <v>0</v>
      </c>
      <c r="K82" s="29">
        <f t="shared" si="6"/>
        <v>24777370</v>
      </c>
      <c r="L82" s="131">
        <v>0</v>
      </c>
      <c r="M82" s="131">
        <f t="shared" si="5"/>
        <v>24777370</v>
      </c>
    </row>
    <row r="83" spans="1:13" s="1" customFormat="1" x14ac:dyDescent="0.2">
      <c r="A83" s="20">
        <v>68</v>
      </c>
      <c r="B83" s="13" t="s">
        <v>128</v>
      </c>
      <c r="C83" s="10" t="s">
        <v>244</v>
      </c>
      <c r="D83" s="29">
        <f>'Свод 2026 БП'!D79</f>
        <v>0</v>
      </c>
      <c r="E83" s="29">
        <f>'Свод 2026 БП'!E79</f>
        <v>0</v>
      </c>
      <c r="F83" s="29">
        <f>'Свод 2026 БП'!F79</f>
        <v>26101258</v>
      </c>
      <c r="G83" s="29"/>
      <c r="H83" s="29">
        <f>'Свод 2026 БП'!Q79</f>
        <v>0</v>
      </c>
      <c r="I83" s="29">
        <f>'Свод 2026 БП'!R79</f>
        <v>0</v>
      </c>
      <c r="J83" s="29">
        <f>'Свод 2026 БП'!S79</f>
        <v>0</v>
      </c>
      <c r="K83" s="29">
        <f t="shared" si="6"/>
        <v>26101258</v>
      </c>
      <c r="L83" s="131">
        <v>0</v>
      </c>
      <c r="M83" s="131">
        <f t="shared" si="5"/>
        <v>26101258</v>
      </c>
    </row>
    <row r="84" spans="1:13" s="1" customFormat="1" x14ac:dyDescent="0.2">
      <c r="A84" s="20">
        <v>69</v>
      </c>
      <c r="B84" s="12" t="s">
        <v>129</v>
      </c>
      <c r="C84" s="10" t="s">
        <v>245</v>
      </c>
      <c r="D84" s="29">
        <f>'Свод 2026 БП'!D80</f>
        <v>0</v>
      </c>
      <c r="E84" s="29">
        <f>'Свод 2026 БП'!E80</f>
        <v>0</v>
      </c>
      <c r="F84" s="29">
        <f>'Свод 2026 БП'!F80</f>
        <v>237334375</v>
      </c>
      <c r="G84" s="29"/>
      <c r="H84" s="29">
        <f>'Свод 2026 БП'!Q80</f>
        <v>0</v>
      </c>
      <c r="I84" s="29">
        <f>'Свод 2026 БП'!R80</f>
        <v>0</v>
      </c>
      <c r="J84" s="29">
        <f>'Свод 2026 БП'!S80</f>
        <v>0</v>
      </c>
      <c r="K84" s="29">
        <f t="shared" si="6"/>
        <v>237334375</v>
      </c>
      <c r="L84" s="131">
        <v>0</v>
      </c>
      <c r="M84" s="131">
        <f t="shared" si="5"/>
        <v>237334375</v>
      </c>
    </row>
    <row r="85" spans="1:13" s="1" customFormat="1" x14ac:dyDescent="0.2">
      <c r="A85" s="20">
        <v>70</v>
      </c>
      <c r="B85" s="12" t="s">
        <v>130</v>
      </c>
      <c r="C85" s="10" t="s">
        <v>246</v>
      </c>
      <c r="D85" s="29">
        <f>'Свод 2026 БП'!D81</f>
        <v>0</v>
      </c>
      <c r="E85" s="29">
        <f>'Свод 2026 БП'!E81</f>
        <v>0</v>
      </c>
      <c r="F85" s="29">
        <f>'Свод 2026 БП'!F81</f>
        <v>22573947</v>
      </c>
      <c r="G85" s="29"/>
      <c r="H85" s="29">
        <f>'Свод 2026 БП'!Q81</f>
        <v>0</v>
      </c>
      <c r="I85" s="29">
        <f>'Свод 2026 БП'!R81</f>
        <v>0</v>
      </c>
      <c r="J85" s="29">
        <f>'Свод 2026 БП'!S81</f>
        <v>0</v>
      </c>
      <c r="K85" s="29">
        <f t="shared" si="6"/>
        <v>22573947</v>
      </c>
      <c r="L85" s="131">
        <v>0</v>
      </c>
      <c r="M85" s="131">
        <f t="shared" si="5"/>
        <v>22573947</v>
      </c>
    </row>
    <row r="86" spans="1:13" s="1" customFormat="1" x14ac:dyDescent="0.2">
      <c r="A86" s="20">
        <v>71</v>
      </c>
      <c r="B86" s="12" t="s">
        <v>131</v>
      </c>
      <c r="C86" s="10" t="s">
        <v>247</v>
      </c>
      <c r="D86" s="29">
        <f>'Свод 2026 БП'!D82</f>
        <v>0</v>
      </c>
      <c r="E86" s="29">
        <f>'Свод 2026 БП'!E82</f>
        <v>0</v>
      </c>
      <c r="F86" s="29">
        <f>'Свод 2026 БП'!F82</f>
        <v>21241231</v>
      </c>
      <c r="G86" s="29"/>
      <c r="H86" s="29">
        <f>'Свод 2026 БП'!Q82</f>
        <v>0</v>
      </c>
      <c r="I86" s="29">
        <f>'Свод 2026 БП'!R82</f>
        <v>0</v>
      </c>
      <c r="J86" s="29">
        <f>'Свод 2026 БП'!S82</f>
        <v>0</v>
      </c>
      <c r="K86" s="29">
        <f t="shared" si="6"/>
        <v>21241231</v>
      </c>
      <c r="L86" s="131">
        <v>0</v>
      </c>
      <c r="M86" s="131">
        <f t="shared" si="5"/>
        <v>21241231</v>
      </c>
    </row>
    <row r="87" spans="1:13" s="1" customFormat="1" x14ac:dyDescent="0.2">
      <c r="A87" s="20">
        <v>72</v>
      </c>
      <c r="B87" s="21" t="s">
        <v>132</v>
      </c>
      <c r="C87" s="10" t="s">
        <v>133</v>
      </c>
      <c r="D87" s="29">
        <f>'Свод 2026 БП'!D83</f>
        <v>408339921</v>
      </c>
      <c r="E87" s="29">
        <f>'Свод 2026 БП'!E83</f>
        <v>62621184</v>
      </c>
      <c r="F87" s="29">
        <f>'Свод 2026 БП'!F83</f>
        <v>646812358.14999998</v>
      </c>
      <c r="G87" s="29"/>
      <c r="H87" s="29">
        <f>'Свод 2026 БП'!Q83</f>
        <v>0</v>
      </c>
      <c r="I87" s="29">
        <f>'Свод 2026 БП'!R83</f>
        <v>0</v>
      </c>
      <c r="J87" s="29">
        <f>'Свод 2026 БП'!S83</f>
        <v>9463419</v>
      </c>
      <c r="K87" s="29">
        <f t="shared" si="6"/>
        <v>1127236882.1500001</v>
      </c>
      <c r="L87" s="131">
        <v>16604585.699999999</v>
      </c>
      <c r="M87" s="131">
        <f t="shared" si="5"/>
        <v>1143841467.8500001</v>
      </c>
    </row>
    <row r="88" spans="1:13" s="1" customFormat="1" x14ac:dyDescent="0.2">
      <c r="A88" s="20">
        <v>73</v>
      </c>
      <c r="B88" s="12" t="s">
        <v>134</v>
      </c>
      <c r="C88" s="10" t="s">
        <v>248</v>
      </c>
      <c r="D88" s="29">
        <f>'Свод 2026 БП'!D84</f>
        <v>134378580</v>
      </c>
      <c r="E88" s="29">
        <f>'Свод 2026 БП'!E84</f>
        <v>104409818</v>
      </c>
      <c r="F88" s="29">
        <f>'Свод 2026 БП'!F84</f>
        <v>1065563359</v>
      </c>
      <c r="G88" s="29"/>
      <c r="H88" s="29">
        <f>'Свод 2026 БП'!Q84</f>
        <v>0</v>
      </c>
      <c r="I88" s="29">
        <f>'Свод 2026 БП'!R84</f>
        <v>0</v>
      </c>
      <c r="J88" s="29">
        <f>'Свод 2026 БП'!S84</f>
        <v>87506760</v>
      </c>
      <c r="K88" s="29">
        <f t="shared" si="6"/>
        <v>1391858517</v>
      </c>
      <c r="L88" s="131">
        <v>33853699.57</v>
      </c>
      <c r="M88" s="131">
        <f t="shared" si="5"/>
        <v>1425712216.5699999</v>
      </c>
    </row>
    <row r="89" spans="1:13" s="1" customFormat="1" x14ac:dyDescent="0.2">
      <c r="A89" s="20">
        <v>74</v>
      </c>
      <c r="B89" s="21" t="s">
        <v>135</v>
      </c>
      <c r="C89" s="10" t="s">
        <v>35</v>
      </c>
      <c r="D89" s="29">
        <f>'Свод 2026 БП'!D85</f>
        <v>1207860317</v>
      </c>
      <c r="E89" s="29">
        <f>'Свод 2026 БП'!E85</f>
        <v>167957423</v>
      </c>
      <c r="F89" s="29">
        <f>'Свод 2026 БП'!F85</f>
        <v>678698935.24000001</v>
      </c>
      <c r="G89" s="29"/>
      <c r="H89" s="29">
        <f>'Свод 2026 БП'!Q85</f>
        <v>0</v>
      </c>
      <c r="I89" s="29">
        <f>'Свод 2026 БП'!R85</f>
        <v>0</v>
      </c>
      <c r="J89" s="29">
        <f>'Свод 2026 БП'!S85</f>
        <v>72212637</v>
      </c>
      <c r="K89" s="29">
        <f t="shared" si="6"/>
        <v>2126729312.24</v>
      </c>
      <c r="L89" s="131">
        <v>13755903.77</v>
      </c>
      <c r="M89" s="131">
        <f t="shared" si="5"/>
        <v>2140485216.01</v>
      </c>
    </row>
    <row r="90" spans="1:13" s="1" customFormat="1" x14ac:dyDescent="0.2">
      <c r="A90" s="20">
        <v>75</v>
      </c>
      <c r="B90" s="12" t="s">
        <v>136</v>
      </c>
      <c r="C90" s="10" t="s">
        <v>414</v>
      </c>
      <c r="D90" s="29">
        <f>'Свод 2026 БП'!D86</f>
        <v>39764859</v>
      </c>
      <c r="E90" s="29">
        <f>'Свод 2026 БП'!E86</f>
        <v>51650270</v>
      </c>
      <c r="F90" s="29">
        <f>'Свод 2026 БП'!F86</f>
        <v>571018650</v>
      </c>
      <c r="G90" s="29"/>
      <c r="H90" s="29">
        <f>'Свод 2026 БП'!Q86</f>
        <v>0</v>
      </c>
      <c r="I90" s="29">
        <f>'Свод 2026 БП'!R86</f>
        <v>0</v>
      </c>
      <c r="J90" s="29">
        <f>'Свод 2026 БП'!S86</f>
        <v>15012712</v>
      </c>
      <c r="K90" s="29">
        <f t="shared" si="6"/>
        <v>677446491</v>
      </c>
      <c r="L90" s="131">
        <v>10614518.35</v>
      </c>
      <c r="M90" s="131">
        <f t="shared" si="5"/>
        <v>688061009.35000002</v>
      </c>
    </row>
    <row r="91" spans="1:13" s="1" customFormat="1" ht="13.5" customHeight="1" x14ac:dyDescent="0.2">
      <c r="A91" s="20">
        <v>76</v>
      </c>
      <c r="B91" s="12" t="s">
        <v>137</v>
      </c>
      <c r="C91" s="10" t="s">
        <v>36</v>
      </c>
      <c r="D91" s="29">
        <f>'Свод 2026 БП'!D87</f>
        <v>840872926</v>
      </c>
      <c r="E91" s="29">
        <f>'Свод 2026 БП'!E87</f>
        <v>133905234</v>
      </c>
      <c r="F91" s="29">
        <f>'Свод 2026 БП'!F87</f>
        <v>1095325714.73</v>
      </c>
      <c r="G91" s="29"/>
      <c r="H91" s="29">
        <f>'Свод 2026 БП'!Q87</f>
        <v>0</v>
      </c>
      <c r="I91" s="29">
        <f>'Свод 2026 БП'!R87</f>
        <v>0</v>
      </c>
      <c r="J91" s="29">
        <f>'Свод 2026 БП'!S87</f>
        <v>75729494</v>
      </c>
      <c r="K91" s="29">
        <f t="shared" si="6"/>
        <v>2145833368.73</v>
      </c>
      <c r="L91" s="131">
        <v>20867311.420000002</v>
      </c>
      <c r="M91" s="131">
        <f t="shared" si="5"/>
        <v>2166700680.1500001</v>
      </c>
    </row>
    <row r="92" spans="1:13" s="1" customFormat="1" ht="14.25" customHeight="1" x14ac:dyDescent="0.2">
      <c r="A92" s="20">
        <v>77</v>
      </c>
      <c r="B92" s="12" t="s">
        <v>138</v>
      </c>
      <c r="C92" s="10" t="s">
        <v>50</v>
      </c>
      <c r="D92" s="29">
        <f>'Свод 2026 БП'!D88</f>
        <v>678208641</v>
      </c>
      <c r="E92" s="29">
        <f>'Свод 2026 БП'!E88</f>
        <v>86147046</v>
      </c>
      <c r="F92" s="29">
        <f>'Свод 2026 БП'!F88</f>
        <v>440126067</v>
      </c>
      <c r="G92" s="29"/>
      <c r="H92" s="29">
        <f>'Свод 2026 БП'!Q88</f>
        <v>0</v>
      </c>
      <c r="I92" s="29">
        <f>'Свод 2026 БП'!R88</f>
        <v>0</v>
      </c>
      <c r="J92" s="29">
        <f>'Свод 2026 БП'!S88</f>
        <v>238948860</v>
      </c>
      <c r="K92" s="29">
        <f t="shared" si="6"/>
        <v>1443430614</v>
      </c>
      <c r="L92" s="131">
        <v>14118822.550000001</v>
      </c>
      <c r="M92" s="131">
        <f t="shared" si="5"/>
        <v>1457549436.55</v>
      </c>
    </row>
    <row r="93" spans="1:13" s="1" customFormat="1" x14ac:dyDescent="0.2">
      <c r="A93" s="20">
        <v>78</v>
      </c>
      <c r="B93" s="12" t="s">
        <v>139</v>
      </c>
      <c r="C93" s="10" t="s">
        <v>229</v>
      </c>
      <c r="D93" s="29">
        <f>'Свод 2026 БП'!D89</f>
        <v>1372299506</v>
      </c>
      <c r="E93" s="29">
        <f>'Свод 2026 БП'!E89</f>
        <v>76685845</v>
      </c>
      <c r="F93" s="29">
        <f>'Свод 2026 БП'!F89</f>
        <v>797130342.62</v>
      </c>
      <c r="G93" s="29"/>
      <c r="H93" s="29">
        <f>'Свод 2026 БП'!Q89</f>
        <v>0</v>
      </c>
      <c r="I93" s="29">
        <f>'Свод 2026 БП'!R89</f>
        <v>6111790</v>
      </c>
      <c r="J93" s="29">
        <f>'Свод 2026 БП'!S89</f>
        <v>135558110</v>
      </c>
      <c r="K93" s="29">
        <f t="shared" si="6"/>
        <v>2387785593.6199999</v>
      </c>
      <c r="L93" s="131">
        <v>15807047.549999999</v>
      </c>
      <c r="M93" s="131">
        <f t="shared" si="5"/>
        <v>2403592641.1700001</v>
      </c>
    </row>
    <row r="94" spans="1:13" s="1" customFormat="1" x14ac:dyDescent="0.2">
      <c r="A94" s="20">
        <v>79</v>
      </c>
      <c r="B94" s="12" t="s">
        <v>140</v>
      </c>
      <c r="C94" s="10" t="s">
        <v>310</v>
      </c>
      <c r="D94" s="29">
        <f>'Свод 2026 БП'!D90</f>
        <v>507666074</v>
      </c>
      <c r="E94" s="29">
        <f>'Свод 2026 БП'!E90</f>
        <v>11223273</v>
      </c>
      <c r="F94" s="29">
        <f>'Свод 2026 БП'!F90</f>
        <v>77343129</v>
      </c>
      <c r="G94" s="29"/>
      <c r="H94" s="29">
        <f>'Свод 2026 БП'!Q90</f>
        <v>0</v>
      </c>
      <c r="I94" s="29">
        <f>'Свод 2026 БП'!R90</f>
        <v>0</v>
      </c>
      <c r="J94" s="29">
        <f>'Свод 2026 БП'!S90</f>
        <v>0</v>
      </c>
      <c r="K94" s="29">
        <f t="shared" si="6"/>
        <v>596232476</v>
      </c>
      <c r="L94" s="131">
        <v>0</v>
      </c>
      <c r="M94" s="131">
        <f t="shared" si="5"/>
        <v>596232476</v>
      </c>
    </row>
    <row r="95" spans="1:13" s="1" customFormat="1" x14ac:dyDescent="0.2">
      <c r="A95" s="20">
        <v>80</v>
      </c>
      <c r="B95" s="13" t="s">
        <v>141</v>
      </c>
      <c r="C95" s="10" t="s">
        <v>259</v>
      </c>
      <c r="D95" s="29">
        <f>'Свод 2026 БП'!D91</f>
        <v>0</v>
      </c>
      <c r="E95" s="29">
        <f>'Свод 2026 БП'!E91</f>
        <v>0</v>
      </c>
      <c r="F95" s="29">
        <f>'Свод 2026 БП'!F91</f>
        <v>0</v>
      </c>
      <c r="G95" s="29"/>
      <c r="H95" s="29">
        <f>'Свод 2026 БП'!Q91</f>
        <v>3433822207</v>
      </c>
      <c r="I95" s="29">
        <f>'Свод 2026 БП'!R91</f>
        <v>0</v>
      </c>
      <c r="J95" s="29">
        <f>'Свод 2026 БП'!S91</f>
        <v>0</v>
      </c>
      <c r="K95" s="29">
        <f t="shared" si="6"/>
        <v>3433822207</v>
      </c>
      <c r="L95" s="131">
        <v>0</v>
      </c>
      <c r="M95" s="131">
        <f t="shared" si="5"/>
        <v>3433822207</v>
      </c>
    </row>
    <row r="96" spans="1:13" s="1" customFormat="1" ht="26.25" customHeight="1" x14ac:dyDescent="0.2">
      <c r="A96" s="288">
        <v>81</v>
      </c>
      <c r="B96" s="291" t="s">
        <v>142</v>
      </c>
      <c r="C96" s="16" t="s">
        <v>249</v>
      </c>
      <c r="D96" s="29">
        <f>'Свод 2026 БП'!D92</f>
        <v>45424837</v>
      </c>
      <c r="E96" s="29">
        <f>'Свод 2026 БП'!E92</f>
        <v>143675144</v>
      </c>
      <c r="F96" s="29">
        <f>'Свод 2026 БП'!F92</f>
        <v>85391648</v>
      </c>
      <c r="G96" s="29"/>
      <c r="H96" s="29">
        <f>'Свод 2026 БП'!Q92</f>
        <v>0</v>
      </c>
      <c r="I96" s="29">
        <f>'Свод 2026 БП'!R92</f>
        <v>0</v>
      </c>
      <c r="J96" s="29">
        <f>'Свод 2026 БП'!S92</f>
        <v>0</v>
      </c>
      <c r="K96" s="29">
        <f t="shared" si="6"/>
        <v>274491629</v>
      </c>
      <c r="L96" s="131">
        <v>0</v>
      </c>
      <c r="M96" s="131">
        <f t="shared" si="5"/>
        <v>274491629</v>
      </c>
    </row>
    <row r="97" spans="1:13" s="1" customFormat="1" ht="33" customHeight="1" x14ac:dyDescent="0.2">
      <c r="A97" s="289"/>
      <c r="B97" s="292"/>
      <c r="C97" s="10" t="s">
        <v>308</v>
      </c>
      <c r="D97" s="29">
        <f>'Свод 2026 БП'!D93</f>
        <v>0</v>
      </c>
      <c r="E97" s="29">
        <f>'Свод 2026 БП'!E93</f>
        <v>0</v>
      </c>
      <c r="F97" s="29">
        <f>'Свод 2026 БП'!F93</f>
        <v>41566210</v>
      </c>
      <c r="G97" s="29"/>
      <c r="H97" s="29">
        <f>'Свод 2026 БП'!Q93</f>
        <v>0</v>
      </c>
      <c r="I97" s="29">
        <f>'Свод 2026 БП'!R93</f>
        <v>0</v>
      </c>
      <c r="J97" s="29">
        <f>'Свод 2026 БП'!S93</f>
        <v>0</v>
      </c>
      <c r="K97" s="29">
        <f t="shared" si="6"/>
        <v>41566210</v>
      </c>
      <c r="L97" s="131">
        <v>0</v>
      </c>
      <c r="M97" s="131">
        <f t="shared" si="5"/>
        <v>41566210</v>
      </c>
    </row>
    <row r="98" spans="1:13" s="1" customFormat="1" ht="24.75" customHeight="1" x14ac:dyDescent="0.2">
      <c r="A98" s="289"/>
      <c r="B98" s="292"/>
      <c r="C98" s="10" t="s">
        <v>250</v>
      </c>
      <c r="D98" s="29">
        <f>'Свод 2026 БП'!D94</f>
        <v>0</v>
      </c>
      <c r="E98" s="29">
        <f>'Свод 2026 БП'!E94</f>
        <v>0</v>
      </c>
      <c r="F98" s="29">
        <f>'Свод 2026 БП'!F94</f>
        <v>13595210</v>
      </c>
      <c r="G98" s="29"/>
      <c r="H98" s="29">
        <f>'Свод 2026 БП'!Q94</f>
        <v>0</v>
      </c>
      <c r="I98" s="29">
        <f>'Свод 2026 БП'!R94</f>
        <v>0</v>
      </c>
      <c r="J98" s="29">
        <f>'Свод 2026 БП'!S94</f>
        <v>0</v>
      </c>
      <c r="K98" s="29">
        <f t="shared" si="6"/>
        <v>13595210</v>
      </c>
      <c r="L98" s="131">
        <v>0</v>
      </c>
      <c r="M98" s="131">
        <f t="shared" si="5"/>
        <v>13595210</v>
      </c>
    </row>
    <row r="99" spans="1:13" s="1" customFormat="1" ht="36" customHeight="1" x14ac:dyDescent="0.2">
      <c r="A99" s="290"/>
      <c r="B99" s="293"/>
      <c r="C99" s="22" t="s">
        <v>309</v>
      </c>
      <c r="D99" s="29">
        <f>'Свод 2026 БП'!D95</f>
        <v>45424837</v>
      </c>
      <c r="E99" s="29">
        <f>'Свод 2026 БП'!E95</f>
        <v>143675144</v>
      </c>
      <c r="F99" s="29">
        <f>'Свод 2026 БП'!F95</f>
        <v>30230228</v>
      </c>
      <c r="G99" s="29"/>
      <c r="H99" s="29">
        <f>'Свод 2026 БП'!Q95</f>
        <v>0</v>
      </c>
      <c r="I99" s="29">
        <f>'Свод 2026 БП'!R95</f>
        <v>0</v>
      </c>
      <c r="J99" s="29">
        <f>'Свод 2026 БП'!S95</f>
        <v>0</v>
      </c>
      <c r="K99" s="29">
        <f t="shared" si="6"/>
        <v>219330209</v>
      </c>
      <c r="L99" s="131">
        <v>0</v>
      </c>
      <c r="M99" s="131">
        <f t="shared" si="5"/>
        <v>219330209</v>
      </c>
    </row>
    <row r="100" spans="1:13" s="1" customFormat="1" ht="24" x14ac:dyDescent="0.2">
      <c r="A100" s="20">
        <v>82</v>
      </c>
      <c r="B100" s="13" t="s">
        <v>143</v>
      </c>
      <c r="C100" s="10" t="s">
        <v>49</v>
      </c>
      <c r="D100" s="29">
        <f>'Свод 2026 БП'!D96</f>
        <v>0</v>
      </c>
      <c r="E100" s="29">
        <f>'Свод 2026 БП'!E96</f>
        <v>0</v>
      </c>
      <c r="F100" s="29">
        <f>'Свод 2026 БП'!F96</f>
        <v>4921326</v>
      </c>
      <c r="G100" s="29"/>
      <c r="H100" s="29">
        <f>'Свод 2026 БП'!Q96</f>
        <v>0</v>
      </c>
      <c r="I100" s="29">
        <f>'Свод 2026 БП'!R96</f>
        <v>0</v>
      </c>
      <c r="J100" s="29">
        <f>'Свод 2026 БП'!S96</f>
        <v>0</v>
      </c>
      <c r="K100" s="29">
        <f t="shared" si="6"/>
        <v>4921326</v>
      </c>
      <c r="L100" s="131">
        <v>0</v>
      </c>
      <c r="M100" s="131">
        <f t="shared" si="5"/>
        <v>4921326</v>
      </c>
    </row>
    <row r="101" spans="1:13" s="1" customFormat="1" x14ac:dyDescent="0.2">
      <c r="A101" s="20">
        <v>83</v>
      </c>
      <c r="B101" s="13" t="s">
        <v>144</v>
      </c>
      <c r="C101" s="10" t="s">
        <v>145</v>
      </c>
      <c r="D101" s="29">
        <f>'Свод 2026 БП'!D97</f>
        <v>0</v>
      </c>
      <c r="E101" s="29">
        <f>'Свод 2026 БП'!E97</f>
        <v>3159360</v>
      </c>
      <c r="F101" s="29">
        <f>'Свод 2026 БП'!F97</f>
        <v>34404106</v>
      </c>
      <c r="G101" s="29"/>
      <c r="H101" s="29">
        <f>'Свод 2026 БП'!Q97</f>
        <v>0</v>
      </c>
      <c r="I101" s="29">
        <f>'Свод 2026 БП'!R97</f>
        <v>0</v>
      </c>
      <c r="J101" s="29">
        <f>'Свод 2026 БП'!S97</f>
        <v>0</v>
      </c>
      <c r="K101" s="29">
        <f t="shared" si="6"/>
        <v>37563466</v>
      </c>
      <c r="L101" s="131">
        <v>0</v>
      </c>
      <c r="M101" s="131">
        <f t="shared" si="5"/>
        <v>37563466</v>
      </c>
    </row>
    <row r="102" spans="1:13" s="1" customFormat="1" x14ac:dyDescent="0.2">
      <c r="A102" s="20">
        <v>84</v>
      </c>
      <c r="B102" s="21" t="s">
        <v>146</v>
      </c>
      <c r="C102" s="10" t="s">
        <v>147</v>
      </c>
      <c r="D102" s="29">
        <f>'Свод 2026 БП'!D98</f>
        <v>282491261</v>
      </c>
      <c r="E102" s="29">
        <f>'Свод 2026 БП'!E98</f>
        <v>20073096</v>
      </c>
      <c r="F102" s="29">
        <f>'Свод 2026 БП'!F98</f>
        <v>227051375</v>
      </c>
      <c r="G102" s="29"/>
      <c r="H102" s="29">
        <f>'Свод 2026 БП'!Q98</f>
        <v>0</v>
      </c>
      <c r="I102" s="29">
        <f>'Свод 2026 БП'!R98</f>
        <v>0</v>
      </c>
      <c r="J102" s="29">
        <f>'Свод 2026 БП'!S98</f>
        <v>68795857</v>
      </c>
      <c r="K102" s="29">
        <f t="shared" si="6"/>
        <v>598411589</v>
      </c>
      <c r="L102" s="131">
        <v>0</v>
      </c>
      <c r="M102" s="131">
        <f t="shared" si="5"/>
        <v>598411589</v>
      </c>
    </row>
    <row r="103" spans="1:13" s="1" customFormat="1" x14ac:dyDescent="0.2">
      <c r="A103" s="20">
        <v>85</v>
      </c>
      <c r="B103" s="13" t="s">
        <v>148</v>
      </c>
      <c r="C103" s="10" t="s">
        <v>27</v>
      </c>
      <c r="D103" s="29">
        <f>'Свод 2026 БП'!D99</f>
        <v>44878474</v>
      </c>
      <c r="E103" s="29">
        <f>'Свод 2026 БП'!E99</f>
        <v>10636019</v>
      </c>
      <c r="F103" s="29">
        <f>'Свод 2026 БП'!F99</f>
        <v>158179580</v>
      </c>
      <c r="G103" s="29"/>
      <c r="H103" s="29">
        <f>'Свод 2026 БП'!Q99</f>
        <v>0</v>
      </c>
      <c r="I103" s="29">
        <f>'Свод 2026 БП'!R99</f>
        <v>0</v>
      </c>
      <c r="J103" s="29">
        <f>'Свод 2026 БП'!S99</f>
        <v>0</v>
      </c>
      <c r="K103" s="29">
        <f t="shared" si="6"/>
        <v>213694073</v>
      </c>
      <c r="L103" s="131">
        <v>28431505.16</v>
      </c>
      <c r="M103" s="131">
        <f t="shared" si="5"/>
        <v>242125578.16</v>
      </c>
    </row>
    <row r="104" spans="1:13" s="1" customFormat="1" x14ac:dyDescent="0.2">
      <c r="A104" s="20">
        <v>86</v>
      </c>
      <c r="B104" s="21" t="s">
        <v>149</v>
      </c>
      <c r="C104" s="10" t="s">
        <v>12</v>
      </c>
      <c r="D104" s="29">
        <f>'Свод 2026 БП'!D100</f>
        <v>49896334</v>
      </c>
      <c r="E104" s="29">
        <f>'Свод 2026 БП'!E100</f>
        <v>10618679</v>
      </c>
      <c r="F104" s="29">
        <f>'Свод 2026 БП'!F100</f>
        <v>146697927</v>
      </c>
      <c r="G104" s="29"/>
      <c r="H104" s="29">
        <f>'Свод 2026 БП'!Q100</f>
        <v>0</v>
      </c>
      <c r="I104" s="29">
        <f>'Свод 2026 БП'!R100</f>
        <v>0</v>
      </c>
      <c r="J104" s="29">
        <f>'Свод 2026 БП'!S100</f>
        <v>1559191</v>
      </c>
      <c r="K104" s="29">
        <f t="shared" si="6"/>
        <v>208772131</v>
      </c>
      <c r="L104" s="131">
        <v>16429949.329999998</v>
      </c>
      <c r="M104" s="131">
        <f t="shared" si="5"/>
        <v>225202080.32999998</v>
      </c>
    </row>
    <row r="105" spans="1:13" s="1" customFormat="1" x14ac:dyDescent="0.2">
      <c r="A105" s="20">
        <v>87</v>
      </c>
      <c r="B105" s="21" t="s">
        <v>150</v>
      </c>
      <c r="C105" s="10" t="s">
        <v>26</v>
      </c>
      <c r="D105" s="29">
        <f>'Свод 2026 БП'!D101</f>
        <v>133056670</v>
      </c>
      <c r="E105" s="29">
        <f>'Свод 2026 БП'!E101</f>
        <v>29912496</v>
      </c>
      <c r="F105" s="29">
        <f>'Свод 2026 БП'!F101</f>
        <v>358431996</v>
      </c>
      <c r="G105" s="29"/>
      <c r="H105" s="29">
        <f>'Свод 2026 БП'!Q101</f>
        <v>0</v>
      </c>
      <c r="I105" s="29">
        <f>'Свод 2026 БП'!R101</f>
        <v>0</v>
      </c>
      <c r="J105" s="29">
        <f>'Свод 2026 БП'!S101</f>
        <v>0</v>
      </c>
      <c r="K105" s="29">
        <f t="shared" si="6"/>
        <v>521401162</v>
      </c>
      <c r="L105" s="131">
        <v>24284419.379999999</v>
      </c>
      <c r="M105" s="131">
        <f t="shared" si="5"/>
        <v>545685581.38</v>
      </c>
    </row>
    <row r="106" spans="1:13" s="1" customFormat="1" x14ac:dyDescent="0.2">
      <c r="A106" s="20">
        <v>88</v>
      </c>
      <c r="B106" s="13" t="s">
        <v>151</v>
      </c>
      <c r="C106" s="10" t="s">
        <v>43</v>
      </c>
      <c r="D106" s="29">
        <f>'Свод 2026 БП'!D102</f>
        <v>62941844</v>
      </c>
      <c r="E106" s="29">
        <f>'Свод 2026 БП'!E102</f>
        <v>12789965</v>
      </c>
      <c r="F106" s="29">
        <f>'Свод 2026 БП'!F102</f>
        <v>179556686</v>
      </c>
      <c r="G106" s="29"/>
      <c r="H106" s="29">
        <f>'Свод 2026 БП'!Q102</f>
        <v>0</v>
      </c>
      <c r="I106" s="29">
        <f>'Свод 2026 БП'!R102</f>
        <v>0</v>
      </c>
      <c r="J106" s="29">
        <f>'Свод 2026 БП'!S102</f>
        <v>0</v>
      </c>
      <c r="K106" s="29">
        <f t="shared" si="6"/>
        <v>255288495</v>
      </c>
      <c r="L106" s="131">
        <v>11736058.219999999</v>
      </c>
      <c r="M106" s="131">
        <f t="shared" si="5"/>
        <v>267024553.22</v>
      </c>
    </row>
    <row r="107" spans="1:13" s="1" customFormat="1" x14ac:dyDescent="0.2">
      <c r="A107" s="20">
        <v>89</v>
      </c>
      <c r="B107" s="12" t="s">
        <v>153</v>
      </c>
      <c r="C107" s="10" t="s">
        <v>28</v>
      </c>
      <c r="D107" s="29">
        <f>'Свод 2026 БП'!D103</f>
        <v>87682514</v>
      </c>
      <c r="E107" s="29">
        <f>'Свод 2026 БП'!E103</f>
        <v>37549667</v>
      </c>
      <c r="F107" s="29">
        <f>'Свод 2026 БП'!F103</f>
        <v>467390313</v>
      </c>
      <c r="G107" s="29"/>
      <c r="H107" s="29">
        <f>'Свод 2026 БП'!Q103</f>
        <v>0</v>
      </c>
      <c r="I107" s="29">
        <f>'Свод 2026 БП'!R103</f>
        <v>0</v>
      </c>
      <c r="J107" s="29">
        <f>'Свод 2026 БП'!S103</f>
        <v>0</v>
      </c>
      <c r="K107" s="29">
        <f t="shared" si="6"/>
        <v>592622494</v>
      </c>
      <c r="L107" s="131">
        <v>25117865.77</v>
      </c>
      <c r="M107" s="131">
        <f t="shared" si="5"/>
        <v>617740359.76999998</v>
      </c>
    </row>
    <row r="108" spans="1:13" s="1" customFormat="1" x14ac:dyDescent="0.2">
      <c r="A108" s="20">
        <v>90</v>
      </c>
      <c r="B108" s="12" t="s">
        <v>154</v>
      </c>
      <c r="C108" s="10" t="s">
        <v>29</v>
      </c>
      <c r="D108" s="29">
        <f>'Свод 2026 БП'!D104</f>
        <v>129233039</v>
      </c>
      <c r="E108" s="29">
        <f>'Свод 2026 БП'!E104</f>
        <v>29539204</v>
      </c>
      <c r="F108" s="29">
        <f>'Свод 2026 БП'!F104</f>
        <v>384014900</v>
      </c>
      <c r="G108" s="29"/>
      <c r="H108" s="29">
        <f>'Свод 2026 БП'!Q104</f>
        <v>0</v>
      </c>
      <c r="I108" s="29">
        <f>'Свод 2026 БП'!R104</f>
        <v>0</v>
      </c>
      <c r="J108" s="29">
        <f>'Свод 2026 БП'!S104</f>
        <v>0</v>
      </c>
      <c r="K108" s="29">
        <f t="shared" si="6"/>
        <v>542787143</v>
      </c>
      <c r="L108" s="131">
        <v>23248123.859999999</v>
      </c>
      <c r="M108" s="131">
        <f t="shared" si="5"/>
        <v>566035266.86000001</v>
      </c>
    </row>
    <row r="109" spans="1:13" s="1" customFormat="1" x14ac:dyDescent="0.2">
      <c r="A109" s="20">
        <v>91</v>
      </c>
      <c r="B109" s="21" t="s">
        <v>155</v>
      </c>
      <c r="C109" s="10" t="s">
        <v>14</v>
      </c>
      <c r="D109" s="29">
        <f>'Свод 2026 БП'!D105</f>
        <v>48246458</v>
      </c>
      <c r="E109" s="29">
        <f>'Свод 2026 БП'!E105</f>
        <v>9659741</v>
      </c>
      <c r="F109" s="29">
        <f>'Свод 2026 БП'!F105</f>
        <v>136536355</v>
      </c>
      <c r="G109" s="29"/>
      <c r="H109" s="29">
        <f>'Свод 2026 БП'!Q105</f>
        <v>0</v>
      </c>
      <c r="I109" s="29">
        <f>'Свод 2026 БП'!R105</f>
        <v>0</v>
      </c>
      <c r="J109" s="29">
        <f>'Свод 2026 БП'!S105</f>
        <v>0</v>
      </c>
      <c r="K109" s="29">
        <f t="shared" ref="K109:K135" si="7">D109+E109+F109+H109+I109+J109</f>
        <v>194442554</v>
      </c>
      <c r="L109" s="131">
        <v>31265338.079999998</v>
      </c>
      <c r="M109" s="131">
        <f t="shared" si="5"/>
        <v>225707892.07999998</v>
      </c>
    </row>
    <row r="110" spans="1:13" s="1" customFormat="1" x14ac:dyDescent="0.2">
      <c r="A110" s="20">
        <v>92</v>
      </c>
      <c r="B110" s="12" t="s">
        <v>156</v>
      </c>
      <c r="C110" s="10" t="s">
        <v>30</v>
      </c>
      <c r="D110" s="29">
        <f>'Свод 2026 БП'!D106</f>
        <v>63892808</v>
      </c>
      <c r="E110" s="29">
        <f>'Свод 2026 БП'!E106</f>
        <v>15785585</v>
      </c>
      <c r="F110" s="29">
        <f>'Свод 2026 БП'!F106</f>
        <v>223336415</v>
      </c>
      <c r="G110" s="29"/>
      <c r="H110" s="29">
        <f>'Свод 2026 БП'!Q106</f>
        <v>0</v>
      </c>
      <c r="I110" s="29">
        <f>'Свод 2026 БП'!R106</f>
        <v>0</v>
      </c>
      <c r="J110" s="29">
        <f>'Свод 2026 БП'!S106</f>
        <v>0</v>
      </c>
      <c r="K110" s="29">
        <f t="shared" si="7"/>
        <v>303014808</v>
      </c>
      <c r="L110" s="131">
        <v>16715620.369999997</v>
      </c>
      <c r="M110" s="131">
        <f t="shared" si="5"/>
        <v>319730428.37</v>
      </c>
    </row>
    <row r="111" spans="1:13" s="1" customFormat="1" ht="12" customHeight="1" x14ac:dyDescent="0.2">
      <c r="A111" s="20">
        <v>93</v>
      </c>
      <c r="B111" s="12" t="s">
        <v>157</v>
      </c>
      <c r="C111" s="10" t="s">
        <v>15</v>
      </c>
      <c r="D111" s="29">
        <f>'Свод 2026 БП'!D107</f>
        <v>105922151</v>
      </c>
      <c r="E111" s="29">
        <f>'Свод 2026 БП'!E107</f>
        <v>14656429</v>
      </c>
      <c r="F111" s="29">
        <f>'Свод 2026 БП'!F107</f>
        <v>208503711</v>
      </c>
      <c r="G111" s="29"/>
      <c r="H111" s="29">
        <f>'Свод 2026 БП'!Q107</f>
        <v>0</v>
      </c>
      <c r="I111" s="29">
        <f>'Свод 2026 БП'!R107</f>
        <v>0</v>
      </c>
      <c r="J111" s="29">
        <f>'Свод 2026 БП'!S107</f>
        <v>0</v>
      </c>
      <c r="K111" s="29">
        <f t="shared" si="7"/>
        <v>329082291</v>
      </c>
      <c r="L111" s="131">
        <v>15942736</v>
      </c>
      <c r="M111" s="131">
        <f t="shared" si="5"/>
        <v>345025027</v>
      </c>
    </row>
    <row r="112" spans="1:13" s="1" customFormat="1" x14ac:dyDescent="0.2">
      <c r="A112" s="20">
        <v>94</v>
      </c>
      <c r="B112" s="13" t="s">
        <v>158</v>
      </c>
      <c r="C112" s="10" t="s">
        <v>13</v>
      </c>
      <c r="D112" s="29">
        <f>'Свод 2026 БП'!D108</f>
        <v>297899586</v>
      </c>
      <c r="E112" s="29">
        <f>'Свод 2026 БП'!E108</f>
        <v>32540804</v>
      </c>
      <c r="F112" s="29">
        <f>'Свод 2026 БП'!F108</f>
        <v>228252701</v>
      </c>
      <c r="G112" s="29"/>
      <c r="H112" s="29">
        <f>'Свод 2026 БП'!Q108</f>
        <v>134997644</v>
      </c>
      <c r="I112" s="29">
        <f>'Свод 2026 БП'!R108</f>
        <v>79860</v>
      </c>
      <c r="J112" s="29">
        <f>'Свод 2026 БП'!S108</f>
        <v>37022176</v>
      </c>
      <c r="K112" s="29">
        <f t="shared" si="7"/>
        <v>730792771</v>
      </c>
      <c r="L112" s="131">
        <v>33236584.359999999</v>
      </c>
      <c r="M112" s="131">
        <f t="shared" si="5"/>
        <v>764029355.36000001</v>
      </c>
    </row>
    <row r="113" spans="1:13" s="1" customFormat="1" x14ac:dyDescent="0.2">
      <c r="A113" s="20">
        <v>95</v>
      </c>
      <c r="B113" s="21" t="s">
        <v>159</v>
      </c>
      <c r="C113" s="10" t="s">
        <v>31</v>
      </c>
      <c r="D113" s="29">
        <f>'Свод 2026 БП'!D109</f>
        <v>48305426</v>
      </c>
      <c r="E113" s="29">
        <f>'Свод 2026 БП'!E109</f>
        <v>11619240</v>
      </c>
      <c r="F113" s="29">
        <f>'Свод 2026 БП'!F109</f>
        <v>148593622</v>
      </c>
      <c r="G113" s="29"/>
      <c r="H113" s="29">
        <f>'Свод 2026 БП'!Q109</f>
        <v>0</v>
      </c>
      <c r="I113" s="29">
        <f>'Свод 2026 БП'!R109</f>
        <v>0</v>
      </c>
      <c r="J113" s="29">
        <f>'Свод 2026 БП'!S109</f>
        <v>0</v>
      </c>
      <c r="K113" s="29">
        <f t="shared" si="7"/>
        <v>208518288</v>
      </c>
      <c r="L113" s="131">
        <v>17350967.189999998</v>
      </c>
      <c r="M113" s="131">
        <f t="shared" si="5"/>
        <v>225869255.19</v>
      </c>
    </row>
    <row r="114" spans="1:13" s="1" customFormat="1" x14ac:dyDescent="0.2">
      <c r="A114" s="20">
        <v>96</v>
      </c>
      <c r="B114" s="12" t="s">
        <v>161</v>
      </c>
      <c r="C114" s="10" t="s">
        <v>33</v>
      </c>
      <c r="D114" s="29">
        <f>'Свод 2026 БП'!D110</f>
        <v>115386015</v>
      </c>
      <c r="E114" s="29">
        <f>'Свод 2026 БП'!E110</f>
        <v>30376240</v>
      </c>
      <c r="F114" s="29">
        <f>'Свод 2026 БП'!F110</f>
        <v>375411504</v>
      </c>
      <c r="G114" s="29"/>
      <c r="H114" s="29">
        <f>'Свод 2026 БП'!Q110</f>
        <v>0</v>
      </c>
      <c r="I114" s="29">
        <f>'Свод 2026 БП'!R110</f>
        <v>0</v>
      </c>
      <c r="J114" s="29">
        <f>'Свод 2026 БП'!S110</f>
        <v>0</v>
      </c>
      <c r="K114" s="29">
        <f t="shared" si="7"/>
        <v>521173759</v>
      </c>
      <c r="L114" s="131">
        <v>36159081.629999995</v>
      </c>
      <c r="M114" s="131">
        <f t="shared" si="5"/>
        <v>557332840.63</v>
      </c>
    </row>
    <row r="115" spans="1:13" s="1" customFormat="1" ht="13.5" customHeight="1" x14ac:dyDescent="0.2">
      <c r="A115" s="20">
        <v>97</v>
      </c>
      <c r="B115" s="12" t="s">
        <v>163</v>
      </c>
      <c r="C115" s="10" t="s">
        <v>164</v>
      </c>
      <c r="D115" s="29">
        <f>'Свод 2026 БП'!D111</f>
        <v>0</v>
      </c>
      <c r="E115" s="29">
        <f>'Свод 2026 БП'!E111</f>
        <v>3258333</v>
      </c>
      <c r="F115" s="29">
        <f>'Свод 2026 БП'!F111</f>
        <v>2396172</v>
      </c>
      <c r="G115" s="29"/>
      <c r="H115" s="29">
        <f>'Свод 2026 БП'!Q111</f>
        <v>0</v>
      </c>
      <c r="I115" s="29">
        <f>'Свод 2026 БП'!R111</f>
        <v>279114121</v>
      </c>
      <c r="J115" s="29">
        <f>'Свод 2026 БП'!S111</f>
        <v>0</v>
      </c>
      <c r="K115" s="29">
        <f t="shared" si="7"/>
        <v>284768626</v>
      </c>
      <c r="L115" s="131">
        <v>0</v>
      </c>
      <c r="M115" s="131">
        <f t="shared" si="5"/>
        <v>284768626</v>
      </c>
    </row>
    <row r="116" spans="1:13" s="1" customFormat="1" x14ac:dyDescent="0.2">
      <c r="A116" s="20">
        <v>98</v>
      </c>
      <c r="B116" s="12" t="s">
        <v>165</v>
      </c>
      <c r="C116" s="10" t="s">
        <v>166</v>
      </c>
      <c r="D116" s="29">
        <f>'Свод 2026 БП'!D112</f>
        <v>0</v>
      </c>
      <c r="E116" s="29">
        <f>'Свод 2026 БП'!E112</f>
        <v>124799735</v>
      </c>
      <c r="F116" s="29">
        <f>'Свод 2026 БП'!F112</f>
        <v>0</v>
      </c>
      <c r="G116" s="29"/>
      <c r="H116" s="29">
        <f>'Свод 2026 БП'!Q112</f>
        <v>0</v>
      </c>
      <c r="I116" s="29">
        <f>'Свод 2026 БП'!R112</f>
        <v>0</v>
      </c>
      <c r="J116" s="29">
        <f>'Свод 2026 БП'!S112</f>
        <v>0</v>
      </c>
      <c r="K116" s="29">
        <f t="shared" si="7"/>
        <v>124799735</v>
      </c>
      <c r="L116" s="131">
        <v>0</v>
      </c>
      <c r="M116" s="131">
        <f t="shared" si="5"/>
        <v>124799735</v>
      </c>
    </row>
    <row r="117" spans="1:13" s="1" customFormat="1" x14ac:dyDescent="0.2">
      <c r="A117" s="20">
        <v>99</v>
      </c>
      <c r="B117" s="21" t="s">
        <v>167</v>
      </c>
      <c r="C117" s="10" t="s">
        <v>168</v>
      </c>
      <c r="D117" s="29">
        <f>'Свод 2026 БП'!D113</f>
        <v>0</v>
      </c>
      <c r="E117" s="29">
        <f>'Свод 2026 БП'!E113</f>
        <v>0</v>
      </c>
      <c r="F117" s="29">
        <f>'Свод 2026 БП'!F113</f>
        <v>0</v>
      </c>
      <c r="G117" s="29"/>
      <c r="H117" s="29">
        <f>'Свод 2026 БП'!Q113</f>
        <v>0</v>
      </c>
      <c r="I117" s="29">
        <f>'Свод 2026 БП'!R113</f>
        <v>0</v>
      </c>
      <c r="J117" s="29">
        <f>'Свод 2026 БП'!S113</f>
        <v>0</v>
      </c>
      <c r="K117" s="29">
        <f t="shared" si="7"/>
        <v>0</v>
      </c>
      <c r="L117" s="131">
        <v>0</v>
      </c>
      <c r="M117" s="131">
        <f t="shared" si="5"/>
        <v>0</v>
      </c>
    </row>
    <row r="118" spans="1:13" s="1" customFormat="1" ht="12.75" customHeight="1" x14ac:dyDescent="0.2">
      <c r="A118" s="20">
        <v>100</v>
      </c>
      <c r="B118" s="21" t="s">
        <v>169</v>
      </c>
      <c r="C118" s="10" t="s">
        <v>170</v>
      </c>
      <c r="D118" s="29">
        <f>'Свод 2026 БП'!D114</f>
        <v>0</v>
      </c>
      <c r="E118" s="29">
        <f>'Свод 2026 БП'!E114</f>
        <v>165890</v>
      </c>
      <c r="F118" s="29">
        <f>'Свод 2026 БП'!F114</f>
        <v>0</v>
      </c>
      <c r="G118" s="29"/>
      <c r="H118" s="29">
        <f>'Свод 2026 БП'!Q114</f>
        <v>0</v>
      </c>
      <c r="I118" s="29">
        <f>'Свод 2026 БП'!R114</f>
        <v>0</v>
      </c>
      <c r="J118" s="29">
        <f>'Свод 2026 БП'!S114</f>
        <v>0</v>
      </c>
      <c r="K118" s="29">
        <f t="shared" si="7"/>
        <v>165890</v>
      </c>
      <c r="L118" s="131">
        <v>0</v>
      </c>
      <c r="M118" s="131">
        <f t="shared" si="5"/>
        <v>165890</v>
      </c>
    </row>
    <row r="119" spans="1:13" s="1" customFormat="1" x14ac:dyDescent="0.2">
      <c r="A119" s="20">
        <v>101</v>
      </c>
      <c r="B119" s="21" t="s">
        <v>171</v>
      </c>
      <c r="C119" s="10" t="s">
        <v>172</v>
      </c>
      <c r="D119" s="29">
        <f>'Свод 2026 БП'!D115</f>
        <v>0</v>
      </c>
      <c r="E119" s="29">
        <f>'Свод 2026 БП'!E115</f>
        <v>360653</v>
      </c>
      <c r="F119" s="29">
        <f>'Свод 2026 БП'!F115</f>
        <v>0</v>
      </c>
      <c r="G119" s="29"/>
      <c r="H119" s="29">
        <f>'Свод 2026 БП'!Q115</f>
        <v>0</v>
      </c>
      <c r="I119" s="29">
        <f>'Свод 2026 БП'!R115</f>
        <v>0</v>
      </c>
      <c r="J119" s="29">
        <f>'Свод 2026 БП'!S115</f>
        <v>0</v>
      </c>
      <c r="K119" s="29">
        <f t="shared" si="7"/>
        <v>360653</v>
      </c>
      <c r="L119" s="131">
        <v>0</v>
      </c>
      <c r="M119" s="131">
        <f t="shared" si="5"/>
        <v>360653</v>
      </c>
    </row>
    <row r="120" spans="1:13" s="1" customFormat="1" x14ac:dyDescent="0.2">
      <c r="A120" s="20">
        <v>102</v>
      </c>
      <c r="B120" s="21" t="s">
        <v>173</v>
      </c>
      <c r="C120" s="10" t="s">
        <v>174</v>
      </c>
      <c r="D120" s="29">
        <f>'Свод 2026 БП'!D116</f>
        <v>0</v>
      </c>
      <c r="E120" s="29">
        <f>'Свод 2026 БП'!E116</f>
        <v>0</v>
      </c>
      <c r="F120" s="29">
        <f>'Свод 2026 БП'!F116</f>
        <v>5426068</v>
      </c>
      <c r="G120" s="29"/>
      <c r="H120" s="29">
        <f>'Свод 2026 БП'!Q116</f>
        <v>0</v>
      </c>
      <c r="I120" s="29">
        <f>'Свод 2026 БП'!R116</f>
        <v>0</v>
      </c>
      <c r="J120" s="29">
        <f>'Свод 2026 БП'!S116</f>
        <v>0</v>
      </c>
      <c r="K120" s="29">
        <f t="shared" si="7"/>
        <v>5426068</v>
      </c>
      <c r="L120" s="131">
        <v>0</v>
      </c>
      <c r="M120" s="131">
        <f t="shared" si="5"/>
        <v>5426068</v>
      </c>
    </row>
    <row r="121" spans="1:13" s="1" customFormat="1" x14ac:dyDescent="0.2">
      <c r="A121" s="20">
        <v>103</v>
      </c>
      <c r="B121" s="21" t="s">
        <v>175</v>
      </c>
      <c r="C121" s="10" t="s">
        <v>176</v>
      </c>
      <c r="D121" s="29">
        <f>'Свод 2026 БП'!D117</f>
        <v>0</v>
      </c>
      <c r="E121" s="29">
        <f>'Свод 2026 БП'!E117</f>
        <v>39099990</v>
      </c>
      <c r="F121" s="29">
        <f>'Свод 2026 БП'!F117</f>
        <v>10129740</v>
      </c>
      <c r="G121" s="29"/>
      <c r="H121" s="29">
        <f>'Свод 2026 БП'!Q117</f>
        <v>0</v>
      </c>
      <c r="I121" s="29">
        <f>'Свод 2026 БП'!R117</f>
        <v>1211203468</v>
      </c>
      <c r="J121" s="29">
        <f>'Свод 2026 БП'!S117</f>
        <v>0</v>
      </c>
      <c r="K121" s="29">
        <f t="shared" si="7"/>
        <v>1260433198</v>
      </c>
      <c r="L121" s="131">
        <v>0</v>
      </c>
      <c r="M121" s="131">
        <f t="shared" si="5"/>
        <v>1260433198</v>
      </c>
    </row>
    <row r="122" spans="1:13" s="1" customFormat="1" x14ac:dyDescent="0.2">
      <c r="A122" s="20">
        <v>104</v>
      </c>
      <c r="B122" s="17" t="s">
        <v>177</v>
      </c>
      <c r="C122" s="15" t="s">
        <v>178</v>
      </c>
      <c r="D122" s="29">
        <f>'Свод 2026 БП'!D118</f>
        <v>0</v>
      </c>
      <c r="E122" s="29">
        <f>'Свод 2026 БП'!E118</f>
        <v>0</v>
      </c>
      <c r="F122" s="29">
        <f>'Свод 2026 БП'!F118</f>
        <v>92583252</v>
      </c>
      <c r="G122" s="29"/>
      <c r="H122" s="29">
        <f>'Свод 2026 БП'!Q118</f>
        <v>0</v>
      </c>
      <c r="I122" s="29">
        <f>'Свод 2026 БП'!R118</f>
        <v>0</v>
      </c>
      <c r="J122" s="29">
        <f>'Свод 2026 БП'!S118</f>
        <v>0</v>
      </c>
      <c r="K122" s="29">
        <f t="shared" si="7"/>
        <v>92583252</v>
      </c>
      <c r="L122" s="131">
        <v>0</v>
      </c>
      <c r="M122" s="131">
        <f t="shared" si="5"/>
        <v>92583252</v>
      </c>
    </row>
    <row r="123" spans="1:13" s="1" customFormat="1" x14ac:dyDescent="0.2">
      <c r="A123" s="20">
        <v>105</v>
      </c>
      <c r="B123" s="13" t="s">
        <v>179</v>
      </c>
      <c r="C123" s="10" t="s">
        <v>180</v>
      </c>
      <c r="D123" s="29">
        <f>'Свод 2026 БП'!D119</f>
        <v>224764404</v>
      </c>
      <c r="E123" s="29">
        <f>'Свод 2026 БП'!E119</f>
        <v>49386728</v>
      </c>
      <c r="F123" s="29">
        <f>'Свод 2026 БП'!F119</f>
        <v>11688158</v>
      </c>
      <c r="G123" s="29"/>
      <c r="H123" s="29">
        <f>'Свод 2026 БП'!Q119</f>
        <v>0</v>
      </c>
      <c r="I123" s="29">
        <f>'Свод 2026 БП'!R119</f>
        <v>0</v>
      </c>
      <c r="J123" s="29">
        <f>'Свод 2026 БП'!S119</f>
        <v>0</v>
      </c>
      <c r="K123" s="29">
        <f t="shared" si="7"/>
        <v>285839290</v>
      </c>
      <c r="L123" s="131">
        <v>0</v>
      </c>
      <c r="M123" s="131">
        <f t="shared" si="5"/>
        <v>285839290</v>
      </c>
    </row>
    <row r="124" spans="1:13" s="1" customFormat="1" ht="11.25" customHeight="1" x14ac:dyDescent="0.2">
      <c r="A124" s="20">
        <v>106</v>
      </c>
      <c r="B124" s="21" t="s">
        <v>181</v>
      </c>
      <c r="C124" s="10" t="s">
        <v>182</v>
      </c>
      <c r="D124" s="29">
        <f>'Свод 2026 БП'!D120</f>
        <v>0</v>
      </c>
      <c r="E124" s="29">
        <f>'Свод 2026 БП'!E120</f>
        <v>0</v>
      </c>
      <c r="F124" s="29">
        <f>'Свод 2026 БП'!F120</f>
        <v>35309</v>
      </c>
      <c r="G124" s="29"/>
      <c r="H124" s="29">
        <f>'Свод 2026 БП'!Q120</f>
        <v>0</v>
      </c>
      <c r="I124" s="29">
        <f>'Свод 2026 БП'!R120</f>
        <v>0</v>
      </c>
      <c r="J124" s="29">
        <f>'Свод 2026 БП'!S120</f>
        <v>0</v>
      </c>
      <c r="K124" s="29">
        <f t="shared" si="7"/>
        <v>35309</v>
      </c>
      <c r="L124" s="131">
        <v>0</v>
      </c>
      <c r="M124" s="131">
        <f t="shared" si="5"/>
        <v>35309</v>
      </c>
    </row>
    <row r="125" spans="1:13" s="1" customFormat="1" x14ac:dyDescent="0.2">
      <c r="A125" s="20">
        <v>107</v>
      </c>
      <c r="B125" s="12" t="s">
        <v>183</v>
      </c>
      <c r="C125" s="18" t="s">
        <v>184</v>
      </c>
      <c r="D125" s="29">
        <f>'Свод 2026 БП'!D121</f>
        <v>0</v>
      </c>
      <c r="E125" s="29">
        <f>'Свод 2026 БП'!E121</f>
        <v>20819913</v>
      </c>
      <c r="F125" s="29">
        <f>'Свод 2026 БП'!F121</f>
        <v>0</v>
      </c>
      <c r="G125" s="29"/>
      <c r="H125" s="29">
        <f>'Свод 2026 БП'!Q121</f>
        <v>0</v>
      </c>
      <c r="I125" s="29">
        <f>'Свод 2026 БП'!R121</f>
        <v>0</v>
      </c>
      <c r="J125" s="29">
        <f>'Свод 2026 БП'!S121</f>
        <v>0</v>
      </c>
      <c r="K125" s="29">
        <f t="shared" si="7"/>
        <v>20819913</v>
      </c>
      <c r="L125" s="131">
        <v>0</v>
      </c>
      <c r="M125" s="131">
        <f t="shared" si="5"/>
        <v>20819913</v>
      </c>
    </row>
    <row r="126" spans="1:13" s="1" customFormat="1" x14ac:dyDescent="0.2">
      <c r="A126" s="20">
        <v>108</v>
      </c>
      <c r="B126" s="21" t="s">
        <v>185</v>
      </c>
      <c r="C126" s="10" t="s">
        <v>262</v>
      </c>
      <c r="D126" s="29">
        <f>'Свод 2026 БП'!D122</f>
        <v>19661072</v>
      </c>
      <c r="E126" s="29">
        <f>'Свод 2026 БП'!E122</f>
        <v>215890</v>
      </c>
      <c r="F126" s="29">
        <f>'Свод 2026 БП'!F122</f>
        <v>6512098</v>
      </c>
      <c r="G126" s="29"/>
      <c r="H126" s="29">
        <f>'Свод 2026 БП'!Q122</f>
        <v>0</v>
      </c>
      <c r="I126" s="29">
        <f>'Свод 2026 БП'!R122</f>
        <v>0</v>
      </c>
      <c r="J126" s="29">
        <f>'Свод 2026 БП'!S122</f>
        <v>0</v>
      </c>
      <c r="K126" s="29">
        <f t="shared" si="7"/>
        <v>26389060</v>
      </c>
      <c r="L126" s="131">
        <v>0</v>
      </c>
      <c r="M126" s="131">
        <f t="shared" si="5"/>
        <v>26389060</v>
      </c>
    </row>
    <row r="127" spans="1:13" s="1" customFormat="1" ht="14.25" customHeight="1" x14ac:dyDescent="0.2">
      <c r="A127" s="20">
        <v>109</v>
      </c>
      <c r="B127" s="13" t="s">
        <v>186</v>
      </c>
      <c r="C127" s="10" t="s">
        <v>251</v>
      </c>
      <c r="D127" s="29">
        <f>'Свод 2026 БП'!D123</f>
        <v>0</v>
      </c>
      <c r="E127" s="29">
        <f>'Свод 2026 БП'!E123</f>
        <v>150620</v>
      </c>
      <c r="F127" s="29">
        <f>'Свод 2026 БП'!F123</f>
        <v>7613455</v>
      </c>
      <c r="G127" s="29"/>
      <c r="H127" s="29">
        <f>'Свод 2026 БП'!Q123</f>
        <v>0</v>
      </c>
      <c r="I127" s="29">
        <f>'Свод 2026 БП'!R123</f>
        <v>0</v>
      </c>
      <c r="J127" s="29">
        <f>'Свод 2026 БП'!S123</f>
        <v>0</v>
      </c>
      <c r="K127" s="29">
        <f t="shared" si="7"/>
        <v>7764075</v>
      </c>
      <c r="L127" s="131">
        <v>0</v>
      </c>
      <c r="M127" s="131">
        <f t="shared" si="5"/>
        <v>7764075</v>
      </c>
    </row>
    <row r="128" spans="1:13" s="1" customFormat="1" x14ac:dyDescent="0.2">
      <c r="A128" s="20">
        <v>110</v>
      </c>
      <c r="B128" s="12" t="s">
        <v>330</v>
      </c>
      <c r="C128" s="10" t="s">
        <v>318</v>
      </c>
      <c r="D128" s="29">
        <f>'Свод 2026 БП'!D124</f>
        <v>0</v>
      </c>
      <c r="E128" s="29">
        <f>'Свод 2026 БП'!E124</f>
        <v>0</v>
      </c>
      <c r="F128" s="29">
        <f>'Свод 2026 БП'!F124</f>
        <v>0</v>
      </c>
      <c r="G128" s="29"/>
      <c r="H128" s="29">
        <f>'Свод 2026 БП'!Q124</f>
        <v>0</v>
      </c>
      <c r="I128" s="29">
        <f>'Свод 2026 БП'!R124</f>
        <v>0</v>
      </c>
      <c r="J128" s="29">
        <f>'Свод 2026 БП'!S124</f>
        <v>0</v>
      </c>
      <c r="K128" s="29">
        <f t="shared" si="7"/>
        <v>0</v>
      </c>
      <c r="L128" s="131">
        <v>53797900.799999997</v>
      </c>
      <c r="M128" s="131">
        <f t="shared" si="5"/>
        <v>53797900.799999997</v>
      </c>
    </row>
    <row r="129" spans="1:13" s="1" customFormat="1" x14ac:dyDescent="0.2">
      <c r="A129" s="20">
        <v>111</v>
      </c>
      <c r="B129" s="55" t="s">
        <v>419</v>
      </c>
      <c r="C129" s="15" t="s">
        <v>420</v>
      </c>
      <c r="D129" s="29">
        <f>'Свод 2026 БП'!D125</f>
        <v>0</v>
      </c>
      <c r="E129" s="29">
        <f>'Свод 2026 БП'!E125</f>
        <v>0</v>
      </c>
      <c r="F129" s="29">
        <f>'Свод 2026 БП'!F125</f>
        <v>0</v>
      </c>
      <c r="G129" s="29"/>
      <c r="H129" s="29">
        <f>'Свод 2026 БП'!Q125</f>
        <v>0</v>
      </c>
      <c r="I129" s="29">
        <f>'Свод 2026 БП'!R125</f>
        <v>0</v>
      </c>
      <c r="J129" s="29">
        <f>'Свод 2026 БП'!S125</f>
        <v>0</v>
      </c>
      <c r="K129" s="29">
        <f t="shared" si="7"/>
        <v>0</v>
      </c>
      <c r="L129" s="131">
        <v>31781078.399999999</v>
      </c>
      <c r="M129" s="131">
        <f t="shared" si="5"/>
        <v>31781078.399999999</v>
      </c>
    </row>
    <row r="130" spans="1:13" s="1" customFormat="1" ht="13.5" customHeight="1" x14ac:dyDescent="0.2">
      <c r="A130" s="20">
        <v>112</v>
      </c>
      <c r="B130" s="13" t="s">
        <v>187</v>
      </c>
      <c r="C130" s="10" t="s">
        <v>321</v>
      </c>
      <c r="D130" s="29">
        <f>'Свод 2026 БП'!D126</f>
        <v>0</v>
      </c>
      <c r="E130" s="29">
        <f>'Свод 2026 БП'!E126</f>
        <v>60620161</v>
      </c>
      <c r="F130" s="29">
        <f>'Свод 2026 БП'!F126</f>
        <v>0</v>
      </c>
      <c r="G130" s="29"/>
      <c r="H130" s="29">
        <f>'Свод 2026 БП'!Q126</f>
        <v>0</v>
      </c>
      <c r="I130" s="29">
        <f>'Свод 2026 БП'!R126</f>
        <v>0</v>
      </c>
      <c r="J130" s="29">
        <f>'Свод 2026 БП'!S126</f>
        <v>0</v>
      </c>
      <c r="K130" s="29">
        <f t="shared" si="7"/>
        <v>60620161</v>
      </c>
      <c r="L130" s="131">
        <v>0</v>
      </c>
      <c r="M130" s="131">
        <f t="shared" si="5"/>
        <v>60620161</v>
      </c>
    </row>
    <row r="131" spans="1:13" s="1" customFormat="1" x14ac:dyDescent="0.2">
      <c r="A131" s="20">
        <v>113</v>
      </c>
      <c r="B131" s="21" t="s">
        <v>188</v>
      </c>
      <c r="C131" s="10" t="s">
        <v>189</v>
      </c>
      <c r="D131" s="29">
        <f>'Свод 2026 БП'!D127</f>
        <v>0</v>
      </c>
      <c r="E131" s="29">
        <f>'Свод 2026 БП'!E127</f>
        <v>0</v>
      </c>
      <c r="F131" s="29">
        <f>'Свод 2026 БП'!F127</f>
        <v>2776680</v>
      </c>
      <c r="G131" s="29"/>
      <c r="H131" s="29">
        <f>'Свод 2026 БП'!Q127</f>
        <v>0</v>
      </c>
      <c r="I131" s="29">
        <f>'Свод 2026 БП'!R127</f>
        <v>317835012</v>
      </c>
      <c r="J131" s="29">
        <f>'Свод 2026 БП'!S127</f>
        <v>0</v>
      </c>
      <c r="K131" s="29">
        <f t="shared" si="7"/>
        <v>320611692</v>
      </c>
      <c r="L131" s="131">
        <v>0</v>
      </c>
      <c r="M131" s="131">
        <f t="shared" si="5"/>
        <v>320611692</v>
      </c>
    </row>
    <row r="132" spans="1:13" s="1" customFormat="1" ht="13.5" customHeight="1" x14ac:dyDescent="0.2">
      <c r="A132" s="20">
        <v>114</v>
      </c>
      <c r="B132" s="21" t="s">
        <v>190</v>
      </c>
      <c r="C132" s="35" t="s">
        <v>307</v>
      </c>
      <c r="D132" s="29">
        <f>'Свод 2026 БП'!D128</f>
        <v>0</v>
      </c>
      <c r="E132" s="29">
        <f>'Свод 2026 БП'!E128</f>
        <v>216894</v>
      </c>
      <c r="F132" s="29">
        <f>'Свод 2026 БП'!F128</f>
        <v>0</v>
      </c>
      <c r="G132" s="29"/>
      <c r="H132" s="29">
        <f>'Свод 2026 БП'!Q128</f>
        <v>0</v>
      </c>
      <c r="I132" s="29">
        <f>'Свод 2026 БП'!R128</f>
        <v>0</v>
      </c>
      <c r="J132" s="29">
        <f>'Свод 2026 БП'!S128</f>
        <v>0</v>
      </c>
      <c r="K132" s="29">
        <f t="shared" si="7"/>
        <v>216894</v>
      </c>
      <c r="L132" s="131">
        <v>0</v>
      </c>
      <c r="M132" s="131">
        <f t="shared" si="5"/>
        <v>216894</v>
      </c>
    </row>
    <row r="133" spans="1:13" s="1" customFormat="1" x14ac:dyDescent="0.2">
      <c r="A133" s="20">
        <v>115</v>
      </c>
      <c r="B133" s="21" t="s">
        <v>191</v>
      </c>
      <c r="C133" s="10" t="s">
        <v>226</v>
      </c>
      <c r="D133" s="29">
        <f>'Свод 2026 БП'!D129</f>
        <v>3455785506</v>
      </c>
      <c r="E133" s="29">
        <f>'Свод 2026 БП'!E129</f>
        <v>139389911</v>
      </c>
      <c r="F133" s="29">
        <f>'Свод 2026 БП'!F129</f>
        <v>368498896</v>
      </c>
      <c r="G133" s="29"/>
      <c r="H133" s="29">
        <f>'Свод 2026 БП'!Q129</f>
        <v>0</v>
      </c>
      <c r="I133" s="29">
        <f>'Свод 2026 БП'!R129</f>
        <v>30139946</v>
      </c>
      <c r="J133" s="29">
        <f>'Свод 2026 БП'!S129</f>
        <v>108148046</v>
      </c>
      <c r="K133" s="29">
        <f t="shared" si="7"/>
        <v>4101962305</v>
      </c>
      <c r="L133" s="131">
        <v>0</v>
      </c>
      <c r="M133" s="131">
        <f t="shared" si="5"/>
        <v>4101962305</v>
      </c>
    </row>
    <row r="134" spans="1:13" s="1" customFormat="1" ht="10.5" customHeight="1" x14ac:dyDescent="0.2">
      <c r="A134" s="20">
        <v>116</v>
      </c>
      <c r="B134" s="21" t="s">
        <v>192</v>
      </c>
      <c r="C134" s="10" t="s">
        <v>193</v>
      </c>
      <c r="D134" s="29">
        <f>'Свод 2026 БП'!D130</f>
        <v>3712379911</v>
      </c>
      <c r="E134" s="29">
        <f>'Свод 2026 БП'!E130</f>
        <v>4342897879</v>
      </c>
      <c r="F134" s="29">
        <f>'Свод 2026 БП'!F130</f>
        <v>900563776</v>
      </c>
      <c r="G134" s="29"/>
      <c r="H134" s="29">
        <f>'Свод 2026 БП'!Q130</f>
        <v>0</v>
      </c>
      <c r="I134" s="29">
        <f>'Свод 2026 БП'!R130</f>
        <v>267456</v>
      </c>
      <c r="J134" s="29">
        <f>'Свод 2026 БП'!S130</f>
        <v>20811525</v>
      </c>
      <c r="K134" s="29">
        <f t="shared" si="7"/>
        <v>8976920547</v>
      </c>
      <c r="L134" s="131">
        <v>44399681.219999999</v>
      </c>
      <c r="M134" s="131">
        <f t="shared" ref="M134:M151" si="8">K134+L134</f>
        <v>9021320228.2199993</v>
      </c>
    </row>
    <row r="135" spans="1:13" s="1" customFormat="1" x14ac:dyDescent="0.2">
      <c r="A135" s="20">
        <v>117</v>
      </c>
      <c r="B135" s="21" t="s">
        <v>194</v>
      </c>
      <c r="C135" s="10" t="s">
        <v>40</v>
      </c>
      <c r="D135" s="29">
        <f>'Свод 2026 БП'!D131</f>
        <v>2513082499</v>
      </c>
      <c r="E135" s="29">
        <f>'Свод 2026 БП'!E131</f>
        <v>13505685</v>
      </c>
      <c r="F135" s="29">
        <f>'Свод 2026 БП'!F131</f>
        <v>118288871</v>
      </c>
      <c r="G135" s="29"/>
      <c r="H135" s="29">
        <f>'Свод 2026 БП'!Q131</f>
        <v>0</v>
      </c>
      <c r="I135" s="29">
        <f>'Свод 2026 БП'!R131</f>
        <v>4011840</v>
      </c>
      <c r="J135" s="29">
        <f>'Свод 2026 БП'!S131</f>
        <v>50340983</v>
      </c>
      <c r="K135" s="29">
        <f t="shared" si="7"/>
        <v>2699229878</v>
      </c>
      <c r="L135" s="131">
        <v>0</v>
      </c>
      <c r="M135" s="131">
        <f t="shared" si="8"/>
        <v>2699229878</v>
      </c>
    </row>
    <row r="136" spans="1:13" s="1" customFormat="1" x14ac:dyDescent="0.2">
      <c r="A136" s="20">
        <v>118</v>
      </c>
      <c r="B136" s="12" t="s">
        <v>195</v>
      </c>
      <c r="C136" s="10" t="s">
        <v>46</v>
      </c>
      <c r="D136" s="29">
        <f>'Свод 2026 БП'!D132</f>
        <v>1878184568</v>
      </c>
      <c r="E136" s="29">
        <f>'Свод 2026 БП'!E132</f>
        <v>124029702</v>
      </c>
      <c r="F136" s="29">
        <f>'Свод 2026 БП'!F132</f>
        <v>141635288</v>
      </c>
      <c r="G136" s="29"/>
      <c r="H136" s="29">
        <f>'Свод 2026 БП'!Q132</f>
        <v>0</v>
      </c>
      <c r="I136" s="29">
        <f>'Свод 2026 БП'!R132</f>
        <v>19136422</v>
      </c>
      <c r="J136" s="29">
        <f>'Свод 2026 БП'!S132</f>
        <v>146046028</v>
      </c>
      <c r="K136" s="29">
        <f t="shared" ref="K136:K150" si="9">D136+E136+F136+H136+I136+J136</f>
        <v>2309032008</v>
      </c>
      <c r="L136" s="131">
        <v>0</v>
      </c>
      <c r="M136" s="131">
        <f t="shared" si="8"/>
        <v>2309032008</v>
      </c>
    </row>
    <row r="137" spans="1:13" s="1" customFormat="1" x14ac:dyDescent="0.2">
      <c r="A137" s="20">
        <v>119</v>
      </c>
      <c r="B137" s="12" t="s">
        <v>196</v>
      </c>
      <c r="C137" s="10" t="s">
        <v>228</v>
      </c>
      <c r="D137" s="29">
        <f>'Свод 2026 БП'!D133</f>
        <v>392809570</v>
      </c>
      <c r="E137" s="29">
        <f>'Свод 2026 БП'!E133</f>
        <v>53718572</v>
      </c>
      <c r="F137" s="29">
        <f>'Свод 2026 БП'!F133</f>
        <v>94089740</v>
      </c>
      <c r="G137" s="29"/>
      <c r="H137" s="29">
        <f>'Свод 2026 БП'!Q133</f>
        <v>0</v>
      </c>
      <c r="I137" s="29">
        <f>'Свод 2026 БП'!R133</f>
        <v>0</v>
      </c>
      <c r="J137" s="29">
        <f>'Свод 2026 БП'!S133</f>
        <v>0</v>
      </c>
      <c r="K137" s="29">
        <f t="shared" si="9"/>
        <v>540617882</v>
      </c>
      <c r="L137" s="131">
        <v>97894682.980000004</v>
      </c>
      <c r="M137" s="131">
        <f t="shared" si="8"/>
        <v>638512564.98000002</v>
      </c>
    </row>
    <row r="138" spans="1:13" s="1" customFormat="1" x14ac:dyDescent="0.2">
      <c r="A138" s="20">
        <v>120</v>
      </c>
      <c r="B138" s="12" t="s">
        <v>197</v>
      </c>
      <c r="C138" s="10" t="s">
        <v>48</v>
      </c>
      <c r="D138" s="29">
        <f>'Свод 2026 БП'!D134</f>
        <v>1573247290</v>
      </c>
      <c r="E138" s="29">
        <f>'Свод 2026 БП'!E134</f>
        <v>72410820</v>
      </c>
      <c r="F138" s="29">
        <f>'Свод 2026 БП'!F134</f>
        <v>99483814</v>
      </c>
      <c r="G138" s="29"/>
      <c r="H138" s="29">
        <f>'Свод 2026 БП'!Q134</f>
        <v>0</v>
      </c>
      <c r="I138" s="29">
        <f>'Свод 2026 БП'!R134</f>
        <v>0</v>
      </c>
      <c r="J138" s="29">
        <f>'Свод 2026 БП'!S134</f>
        <v>0</v>
      </c>
      <c r="K138" s="29">
        <f t="shared" si="9"/>
        <v>1745141924</v>
      </c>
      <c r="L138" s="131">
        <v>0</v>
      </c>
      <c r="M138" s="131">
        <f t="shared" si="8"/>
        <v>1745141924</v>
      </c>
    </row>
    <row r="139" spans="1:13" s="1" customFormat="1" x14ac:dyDescent="0.2">
      <c r="A139" s="20">
        <v>121</v>
      </c>
      <c r="B139" s="21" t="s">
        <v>198</v>
      </c>
      <c r="C139" s="10" t="s">
        <v>47</v>
      </c>
      <c r="D139" s="29">
        <f>'Свод 2026 БП'!D135</f>
        <v>0</v>
      </c>
      <c r="E139" s="29">
        <f>'Свод 2026 БП'!E135</f>
        <v>164685970</v>
      </c>
      <c r="F139" s="29">
        <f>'Свод 2026 БП'!F135</f>
        <v>163536997</v>
      </c>
      <c r="G139" s="29"/>
      <c r="H139" s="29">
        <f>'Свод 2026 БП'!Q135</f>
        <v>0</v>
      </c>
      <c r="I139" s="29">
        <f>'Свод 2026 БП'!R135</f>
        <v>0</v>
      </c>
      <c r="J139" s="29">
        <f>'Свод 2026 БП'!S135</f>
        <v>0</v>
      </c>
      <c r="K139" s="29">
        <f t="shared" si="9"/>
        <v>328222967</v>
      </c>
      <c r="L139" s="131">
        <v>0</v>
      </c>
      <c r="M139" s="131">
        <f t="shared" si="8"/>
        <v>328222967</v>
      </c>
    </row>
    <row r="140" spans="1:13" s="1" customFormat="1" x14ac:dyDescent="0.2">
      <c r="A140" s="20">
        <v>122</v>
      </c>
      <c r="B140" s="21" t="s">
        <v>199</v>
      </c>
      <c r="C140" s="10" t="s">
        <v>200</v>
      </c>
      <c r="D140" s="29">
        <f>'Свод 2026 БП'!D136</f>
        <v>0</v>
      </c>
      <c r="E140" s="29">
        <f>'Свод 2026 БП'!E136</f>
        <v>0</v>
      </c>
      <c r="F140" s="29">
        <f>'Свод 2026 БП'!F136</f>
        <v>0</v>
      </c>
      <c r="G140" s="29"/>
      <c r="H140" s="29">
        <f>'Свод 2026 БП'!Q136</f>
        <v>0</v>
      </c>
      <c r="I140" s="29">
        <f>'Свод 2026 БП'!R136</f>
        <v>0</v>
      </c>
      <c r="J140" s="29">
        <f>'Свод 2026 БП'!S136</f>
        <v>191716319</v>
      </c>
      <c r="K140" s="29">
        <f t="shared" si="9"/>
        <v>191716319</v>
      </c>
      <c r="L140" s="131">
        <v>0</v>
      </c>
      <c r="M140" s="131">
        <f t="shared" si="8"/>
        <v>191716319</v>
      </c>
    </row>
    <row r="141" spans="1:13" s="1" customFormat="1" x14ac:dyDescent="0.2">
      <c r="A141" s="20">
        <v>123</v>
      </c>
      <c r="B141" s="21" t="s">
        <v>201</v>
      </c>
      <c r="C141" s="10" t="s">
        <v>41</v>
      </c>
      <c r="D141" s="29">
        <f>'Свод 2026 БП'!D137</f>
        <v>420072345</v>
      </c>
      <c r="E141" s="29">
        <f>'Свод 2026 БП'!E137</f>
        <v>11494392</v>
      </c>
      <c r="F141" s="29">
        <f>'Свод 2026 БП'!F137</f>
        <v>49945923</v>
      </c>
      <c r="G141" s="29"/>
      <c r="H141" s="29">
        <f>'Свод 2026 БП'!Q137</f>
        <v>0</v>
      </c>
      <c r="I141" s="29">
        <f>'Свод 2026 БП'!R137</f>
        <v>0</v>
      </c>
      <c r="J141" s="29">
        <f>'Свод 2026 БП'!S137</f>
        <v>334778570</v>
      </c>
      <c r="K141" s="29">
        <f t="shared" si="9"/>
        <v>816291230</v>
      </c>
      <c r="L141" s="131">
        <v>72048449.349999994</v>
      </c>
      <c r="M141" s="131">
        <f t="shared" si="8"/>
        <v>888339679.35000002</v>
      </c>
    </row>
    <row r="142" spans="1:13" s="1" customFormat="1" x14ac:dyDescent="0.2">
      <c r="A142" s="20">
        <v>124</v>
      </c>
      <c r="B142" s="12" t="s">
        <v>202</v>
      </c>
      <c r="C142" s="10" t="s">
        <v>227</v>
      </c>
      <c r="D142" s="29">
        <f>'Свод 2026 БП'!D138</f>
        <v>1770737647</v>
      </c>
      <c r="E142" s="29">
        <f>'Свод 2026 БП'!E138</f>
        <v>34958970</v>
      </c>
      <c r="F142" s="29">
        <f>'Свод 2026 БП'!F138</f>
        <v>524719961</v>
      </c>
      <c r="G142" s="29"/>
      <c r="H142" s="29">
        <f>'Свод 2026 БП'!Q138</f>
        <v>0</v>
      </c>
      <c r="I142" s="29">
        <f>'Свод 2026 БП'!R138</f>
        <v>1337280</v>
      </c>
      <c r="J142" s="29">
        <f>'Свод 2026 БП'!S138</f>
        <v>116887884</v>
      </c>
      <c r="K142" s="29">
        <f t="shared" si="9"/>
        <v>2448641742</v>
      </c>
      <c r="L142" s="131">
        <v>1599370.5</v>
      </c>
      <c r="M142" s="131">
        <f t="shared" si="8"/>
        <v>2450241112.5</v>
      </c>
    </row>
    <row r="143" spans="1:13" s="1" customFormat="1" x14ac:dyDescent="0.2">
      <c r="A143" s="20">
        <v>125</v>
      </c>
      <c r="B143" s="13" t="s">
        <v>203</v>
      </c>
      <c r="C143" s="10" t="s">
        <v>461</v>
      </c>
      <c r="D143" s="29">
        <f>'Свод 2026 БП'!D139</f>
        <v>1757347755</v>
      </c>
      <c r="E143" s="29">
        <f>'Свод 2026 БП'!E139</f>
        <v>139207170</v>
      </c>
      <c r="F143" s="29">
        <f>'Свод 2026 БП'!F139</f>
        <v>727342503</v>
      </c>
      <c r="G143" s="29"/>
      <c r="H143" s="29">
        <f>'Свод 2026 БП'!Q139</f>
        <v>0</v>
      </c>
      <c r="I143" s="29">
        <f>'Свод 2026 БП'!R139</f>
        <v>1337280</v>
      </c>
      <c r="J143" s="29">
        <f>'Свод 2026 БП'!S139</f>
        <v>106890200</v>
      </c>
      <c r="K143" s="29">
        <f t="shared" si="9"/>
        <v>2732124908</v>
      </c>
      <c r="L143" s="131">
        <v>35077547.700000003</v>
      </c>
      <c r="M143" s="131">
        <f t="shared" si="8"/>
        <v>2767202455.6999998</v>
      </c>
    </row>
    <row r="144" spans="1:13" s="1" customFormat="1" x14ac:dyDescent="0.2">
      <c r="A144" s="20">
        <v>126</v>
      </c>
      <c r="B144" s="21" t="s">
        <v>204</v>
      </c>
      <c r="C144" s="10" t="s">
        <v>205</v>
      </c>
      <c r="D144" s="29">
        <f>'Свод 2026 БП'!D140</f>
        <v>1207413886</v>
      </c>
      <c r="E144" s="29">
        <f>'Свод 2026 БП'!E140</f>
        <v>250967715</v>
      </c>
      <c r="F144" s="29">
        <f>'Свод 2026 БП'!F140</f>
        <v>29372416</v>
      </c>
      <c r="G144" s="29"/>
      <c r="H144" s="29">
        <f>'Свод 2026 БП'!Q140</f>
        <v>0</v>
      </c>
      <c r="I144" s="29">
        <f>'Свод 2026 БП'!R140</f>
        <v>0</v>
      </c>
      <c r="J144" s="29">
        <f>'Свод 2026 БП'!S140</f>
        <v>0</v>
      </c>
      <c r="K144" s="29">
        <f t="shared" si="9"/>
        <v>1487754017</v>
      </c>
      <c r="L144" s="131">
        <v>30207276</v>
      </c>
      <c r="M144" s="131">
        <f t="shared" si="8"/>
        <v>1517961293</v>
      </c>
    </row>
    <row r="145" spans="1:13" s="1" customFormat="1" x14ac:dyDescent="0.2">
      <c r="A145" s="20">
        <v>127</v>
      </c>
      <c r="B145" s="12" t="s">
        <v>206</v>
      </c>
      <c r="C145" s="10" t="s">
        <v>207</v>
      </c>
      <c r="D145" s="29">
        <f>'Свод 2026 БП'!D141</f>
        <v>0</v>
      </c>
      <c r="E145" s="29">
        <f>'Свод 2026 БП'!E141</f>
        <v>0</v>
      </c>
      <c r="F145" s="29">
        <f>'Свод 2026 БП'!F141</f>
        <v>76957504</v>
      </c>
      <c r="G145" s="29"/>
      <c r="H145" s="29">
        <f>'Свод 2026 БП'!Q141</f>
        <v>0</v>
      </c>
      <c r="I145" s="29">
        <f>'Свод 2026 БП'!R141</f>
        <v>0</v>
      </c>
      <c r="J145" s="29">
        <f>'Свод 2026 БП'!S141</f>
        <v>0</v>
      </c>
      <c r="K145" s="29">
        <f t="shared" si="9"/>
        <v>76957504</v>
      </c>
      <c r="L145" s="131">
        <v>0</v>
      </c>
      <c r="M145" s="131">
        <f t="shared" si="8"/>
        <v>76957504</v>
      </c>
    </row>
    <row r="146" spans="1:13" s="1" customFormat="1" x14ac:dyDescent="0.2">
      <c r="A146" s="20">
        <v>128</v>
      </c>
      <c r="B146" s="21" t="s">
        <v>208</v>
      </c>
      <c r="C146" s="10" t="s">
        <v>209</v>
      </c>
      <c r="D146" s="29">
        <f>'Свод 2026 БП'!D142</f>
        <v>0</v>
      </c>
      <c r="E146" s="29">
        <f>'Свод 2026 БП'!E142</f>
        <v>241000693</v>
      </c>
      <c r="F146" s="29">
        <f>'Свод 2026 БП'!F142</f>
        <v>289311743</v>
      </c>
      <c r="G146" s="29"/>
      <c r="H146" s="29">
        <f>'Свод 2026 БП'!Q142</f>
        <v>0</v>
      </c>
      <c r="I146" s="29">
        <f>'Свод 2026 БП'!R142</f>
        <v>0</v>
      </c>
      <c r="J146" s="29">
        <f>'Свод 2026 БП'!S142</f>
        <v>0</v>
      </c>
      <c r="K146" s="29">
        <f t="shared" si="9"/>
        <v>530312436</v>
      </c>
      <c r="L146" s="131">
        <v>75380562.540000007</v>
      </c>
      <c r="M146" s="131">
        <f t="shared" si="8"/>
        <v>605692998.53999996</v>
      </c>
    </row>
    <row r="147" spans="1:13" s="1" customFormat="1" x14ac:dyDescent="0.2">
      <c r="A147" s="20">
        <v>129</v>
      </c>
      <c r="B147" s="89" t="s">
        <v>252</v>
      </c>
      <c r="C147" s="91" t="s">
        <v>253</v>
      </c>
      <c r="D147" s="29">
        <f>'Свод 2026 БП'!D143</f>
        <v>0</v>
      </c>
      <c r="E147" s="29">
        <f>'Свод 2026 БП'!E143</f>
        <v>0</v>
      </c>
      <c r="F147" s="29">
        <f>'Свод 2026 БП'!F143</f>
        <v>0</v>
      </c>
      <c r="G147" s="29"/>
      <c r="H147" s="29">
        <f>'Свод 2026 БП'!Q143</f>
        <v>0</v>
      </c>
      <c r="I147" s="29">
        <f>'Свод 2026 БП'!R143</f>
        <v>0</v>
      </c>
      <c r="J147" s="29">
        <f>'Свод 2026 БП'!S143</f>
        <v>0</v>
      </c>
      <c r="K147" s="29">
        <f t="shared" si="9"/>
        <v>0</v>
      </c>
      <c r="L147" s="131">
        <v>672654639.87</v>
      </c>
      <c r="M147" s="131">
        <f t="shared" si="8"/>
        <v>672654639.87</v>
      </c>
    </row>
    <row r="148" spans="1:13" s="1" customFormat="1" x14ac:dyDescent="0.2">
      <c r="A148" s="20">
        <v>130</v>
      </c>
      <c r="B148" s="92" t="s">
        <v>254</v>
      </c>
      <c r="C148" s="41" t="s">
        <v>255</v>
      </c>
      <c r="D148" s="29">
        <f>'Свод 2026 БП'!D144</f>
        <v>0</v>
      </c>
      <c r="E148" s="29">
        <f>'Свод 2026 БП'!E144</f>
        <v>0</v>
      </c>
      <c r="F148" s="29">
        <f>'Свод 2026 БП'!F144</f>
        <v>0</v>
      </c>
      <c r="G148" s="29"/>
      <c r="H148" s="29">
        <f>'Свод 2026 БП'!Q144</f>
        <v>0</v>
      </c>
      <c r="I148" s="29">
        <f>'Свод 2026 БП'!R144</f>
        <v>0</v>
      </c>
      <c r="J148" s="29">
        <f>'Свод 2026 БП'!S144</f>
        <v>0</v>
      </c>
      <c r="K148" s="29">
        <f t="shared" si="9"/>
        <v>0</v>
      </c>
      <c r="L148" s="131">
        <v>417654670.39999998</v>
      </c>
      <c r="M148" s="131">
        <f t="shared" si="8"/>
        <v>417654670.39999998</v>
      </c>
    </row>
    <row r="149" spans="1:13" s="1" customFormat="1" x14ac:dyDescent="0.2">
      <c r="A149" s="20">
        <v>131</v>
      </c>
      <c r="B149" s="93" t="s">
        <v>256</v>
      </c>
      <c r="C149" s="145" t="s">
        <v>417</v>
      </c>
      <c r="D149" s="29">
        <f>'Свод 2026 БП'!D145</f>
        <v>0</v>
      </c>
      <c r="E149" s="29">
        <f>'Свод 2026 БП'!E145</f>
        <v>0</v>
      </c>
      <c r="F149" s="29">
        <f>'Свод 2026 БП'!F145</f>
        <v>0</v>
      </c>
      <c r="G149" s="29"/>
      <c r="H149" s="29">
        <f>'Свод 2026 БП'!Q145</f>
        <v>0</v>
      </c>
      <c r="I149" s="29">
        <f>'Свод 2026 БП'!R145</f>
        <v>0</v>
      </c>
      <c r="J149" s="29">
        <f>'Свод 2026 БП'!S145</f>
        <v>0</v>
      </c>
      <c r="K149" s="29">
        <f t="shared" si="9"/>
        <v>0</v>
      </c>
      <c r="L149" s="131">
        <v>2516833381.8299999</v>
      </c>
      <c r="M149" s="131">
        <f t="shared" si="8"/>
        <v>2516833381.8299999</v>
      </c>
    </row>
    <row r="150" spans="1:13" s="1" customFormat="1" x14ac:dyDescent="0.2">
      <c r="A150" s="20">
        <v>132</v>
      </c>
      <c r="B150" s="20" t="s">
        <v>260</v>
      </c>
      <c r="C150" s="28" t="s">
        <v>261</v>
      </c>
      <c r="D150" s="29">
        <f>'Свод 2026 БП'!D146</f>
        <v>0</v>
      </c>
      <c r="E150" s="29">
        <f>'Свод 2026 БП'!E146</f>
        <v>0</v>
      </c>
      <c r="F150" s="29">
        <f>'Свод 2026 БП'!F146</f>
        <v>0</v>
      </c>
      <c r="G150" s="29"/>
      <c r="H150" s="29">
        <f>'Свод 2026 БП'!Q146</f>
        <v>0</v>
      </c>
      <c r="I150" s="29">
        <f>'Свод 2026 БП'!R146</f>
        <v>0</v>
      </c>
      <c r="J150" s="29">
        <f>'Свод 2026 БП'!S146</f>
        <v>38831374</v>
      </c>
      <c r="K150" s="29">
        <f t="shared" si="9"/>
        <v>38831374</v>
      </c>
      <c r="L150" s="131">
        <v>0</v>
      </c>
      <c r="M150" s="131">
        <f t="shared" si="8"/>
        <v>38831374</v>
      </c>
    </row>
    <row r="151" spans="1:13" s="1" customFormat="1" x14ac:dyDescent="0.2">
      <c r="A151" s="20">
        <v>133</v>
      </c>
      <c r="B151" s="55" t="s">
        <v>312</v>
      </c>
      <c r="C151" s="28" t="s">
        <v>311</v>
      </c>
      <c r="D151" s="29">
        <f>'Свод 2026 БП'!D147</f>
        <v>0</v>
      </c>
      <c r="E151" s="29">
        <f>'Свод 2026 БП'!E147</f>
        <v>0</v>
      </c>
      <c r="F151" s="29">
        <f>'Свод 2026 БП'!F147</f>
        <v>0</v>
      </c>
      <c r="G151" s="38"/>
      <c r="H151" s="29">
        <f>'Свод 2026 БП'!Q147</f>
        <v>0</v>
      </c>
      <c r="I151" s="29">
        <f>'Свод 2026 БП'!R147</f>
        <v>0</v>
      </c>
      <c r="J151" s="29">
        <f>'Свод 2026 БП'!S147</f>
        <v>0</v>
      </c>
      <c r="K151" s="38">
        <f t="shared" ref="K151" si="10">D151+E151+F151+H151+I151+J151</f>
        <v>0</v>
      </c>
      <c r="L151" s="53">
        <v>69788536</v>
      </c>
      <c r="M151" s="53">
        <f t="shared" si="8"/>
        <v>69788536</v>
      </c>
    </row>
    <row r="152" spans="1:13" x14ac:dyDescent="0.2">
      <c r="A152" s="20">
        <v>134</v>
      </c>
      <c r="B152" s="55" t="s">
        <v>320</v>
      </c>
      <c r="C152" s="28" t="s">
        <v>317</v>
      </c>
      <c r="D152" s="29">
        <f>'Свод 2026 БП'!D148</f>
        <v>0</v>
      </c>
      <c r="E152" s="29">
        <f>'Свод 2026 БП'!E148</f>
        <v>4858857</v>
      </c>
      <c r="F152" s="29">
        <f>'Свод 2026 БП'!F148</f>
        <v>0</v>
      </c>
      <c r="G152" s="38"/>
      <c r="H152" s="29">
        <f>'Свод 2026 БП'!Q148</f>
        <v>0</v>
      </c>
      <c r="I152" s="29">
        <f>'Свод 2026 БП'!R148</f>
        <v>0</v>
      </c>
      <c r="J152" s="29">
        <f>'Свод 2026 БП'!S148</f>
        <v>0</v>
      </c>
      <c r="K152" s="38">
        <f t="shared" ref="K152" si="11">D152+E152+F152+H152+I152+J152</f>
        <v>4858857</v>
      </c>
      <c r="L152" s="53">
        <v>0</v>
      </c>
      <c r="M152" s="53">
        <f t="shared" ref="M152" si="12">K152+L152</f>
        <v>4858857</v>
      </c>
    </row>
    <row r="153" spans="1:13" ht="15.75" customHeight="1" x14ac:dyDescent="0.2">
      <c r="A153" s="20">
        <v>135</v>
      </c>
      <c r="B153" s="55" t="s">
        <v>412</v>
      </c>
      <c r="C153" s="15" t="s">
        <v>413</v>
      </c>
      <c r="D153" s="29">
        <f>'Свод 2026 БП'!D149</f>
        <v>0</v>
      </c>
      <c r="E153" s="29">
        <f>'Свод 2026 БП'!E149</f>
        <v>288523</v>
      </c>
      <c r="F153" s="29">
        <f>'Свод 2026 БП'!F149</f>
        <v>0</v>
      </c>
      <c r="G153" s="38"/>
      <c r="H153" s="29">
        <f>'Свод 2026 БП'!Q149</f>
        <v>0</v>
      </c>
      <c r="I153" s="29">
        <f>'Свод 2026 БП'!R149</f>
        <v>0</v>
      </c>
      <c r="J153" s="29">
        <f>'Свод 2026 БП'!S149</f>
        <v>0</v>
      </c>
      <c r="K153" s="38">
        <f t="shared" ref="K153" si="13">D153+E153+F153+H153+I153+J153</f>
        <v>288523</v>
      </c>
      <c r="L153" s="53">
        <v>0</v>
      </c>
      <c r="M153" s="53">
        <f t="shared" ref="M153" si="14">K153+L153</f>
        <v>288523</v>
      </c>
    </row>
    <row r="155" spans="1:13" x14ac:dyDescent="0.2">
      <c r="E155" s="4"/>
      <c r="F155" s="4"/>
      <c r="G155" s="4"/>
      <c r="H155" s="4"/>
      <c r="I155" s="4"/>
      <c r="K155" s="4"/>
      <c r="L155" s="4"/>
      <c r="M155" s="4"/>
    </row>
    <row r="156" spans="1:13" x14ac:dyDescent="0.2">
      <c r="E156" s="4"/>
      <c r="F156" s="4"/>
      <c r="G156" s="4"/>
      <c r="H156" s="4"/>
      <c r="I156" s="4"/>
      <c r="K156" s="4"/>
      <c r="L156" s="4"/>
      <c r="M156" s="4"/>
    </row>
    <row r="159" spans="1:13" x14ac:dyDescent="0.2">
      <c r="E159" s="4"/>
      <c r="F159" s="4"/>
      <c r="G159" s="4"/>
      <c r="H159" s="4"/>
      <c r="I159" s="4"/>
      <c r="K159" s="4"/>
      <c r="L159" s="4"/>
      <c r="M159" s="4"/>
    </row>
    <row r="160" spans="1:13" x14ac:dyDescent="0.2">
      <c r="E160" s="4"/>
      <c r="F160" s="4"/>
      <c r="G160" s="4"/>
      <c r="H160" s="4"/>
      <c r="I160" s="4"/>
      <c r="K160" s="4"/>
      <c r="L160" s="4"/>
      <c r="M160" s="4"/>
    </row>
    <row r="161" spans="5:13" x14ac:dyDescent="0.2">
      <c r="E161" s="4"/>
      <c r="F161" s="4"/>
      <c r="G161" s="4"/>
      <c r="H161" s="4"/>
      <c r="I161" s="4"/>
      <c r="K161" s="4"/>
      <c r="L161" s="4"/>
      <c r="M161" s="4"/>
    </row>
    <row r="162" spans="5:13" x14ac:dyDescent="0.2">
      <c r="E162" s="4"/>
      <c r="F162" s="4"/>
      <c r="G162" s="4"/>
      <c r="H162" s="4"/>
      <c r="I162" s="4"/>
      <c r="K162" s="4"/>
      <c r="L162" s="4"/>
      <c r="M162" s="4"/>
    </row>
  </sheetData>
  <mergeCells count="18">
    <mergeCell ref="A96:A99"/>
    <mergeCell ref="B96:B99"/>
    <mergeCell ref="F9:G11"/>
    <mergeCell ref="A12:C12"/>
    <mergeCell ref="A15:C15"/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B149"/>
  <sheetViews>
    <sheetView topLeftCell="A2" zoomScale="98" zoomScaleNormal="98" workbookViewId="0">
      <pane xSplit="3" ySplit="10" topLeftCell="D129" activePane="bottomRight" state="frozen"/>
      <selection activeCell="A2" sqref="A2"/>
      <selection pane="topRight" activeCell="D2" sqref="D2"/>
      <selection pane="bottomLeft" activeCell="A14" sqref="A14"/>
      <selection pane="bottomRight" activeCell="F138" sqref="F138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4" ht="48" customHeight="1" x14ac:dyDescent="0.2">
      <c r="B2" s="329" t="s">
        <v>436</v>
      </c>
      <c r="C2" s="329"/>
      <c r="D2" s="329"/>
    </row>
    <row r="3" spans="1:4" x14ac:dyDescent="0.2">
      <c r="C3" s="9"/>
      <c r="D3" s="8" t="s">
        <v>278</v>
      </c>
    </row>
    <row r="4" spans="1:4" s="2" customFormat="1" ht="12.75" customHeight="1" x14ac:dyDescent="0.2">
      <c r="A4" s="305" t="s">
        <v>44</v>
      </c>
      <c r="B4" s="305" t="s">
        <v>56</v>
      </c>
      <c r="C4" s="306" t="s">
        <v>45</v>
      </c>
      <c r="D4" s="442" t="s">
        <v>288</v>
      </c>
    </row>
    <row r="5" spans="1:4" x14ac:dyDescent="0.2">
      <c r="A5" s="305"/>
      <c r="B5" s="305"/>
      <c r="C5" s="306"/>
      <c r="D5" s="443"/>
    </row>
    <row r="6" spans="1:4" x14ac:dyDescent="0.2">
      <c r="A6" s="305"/>
      <c r="B6" s="305"/>
      <c r="C6" s="306"/>
      <c r="D6" s="443"/>
    </row>
    <row r="7" spans="1:4" x14ac:dyDescent="0.2">
      <c r="A7" s="305"/>
      <c r="B7" s="305"/>
      <c r="C7" s="306"/>
      <c r="D7" s="444"/>
    </row>
    <row r="8" spans="1:4" s="2" customFormat="1" x14ac:dyDescent="0.2">
      <c r="A8" s="300" t="s">
        <v>225</v>
      </c>
      <c r="B8" s="300"/>
      <c r="C8" s="300"/>
      <c r="D8" s="30">
        <f>D11+D10+D9</f>
        <v>2115518023</v>
      </c>
    </row>
    <row r="9" spans="1:4" s="3" customFormat="1" x14ac:dyDescent="0.2">
      <c r="A9" s="5"/>
      <c r="B9" s="5"/>
      <c r="C9" s="11" t="s">
        <v>54</v>
      </c>
      <c r="D9" s="29">
        <v>62854185</v>
      </c>
    </row>
    <row r="10" spans="1:4" s="3" customFormat="1" x14ac:dyDescent="0.2">
      <c r="A10" s="5"/>
      <c r="B10" s="5"/>
      <c r="C10" s="11" t="s">
        <v>280</v>
      </c>
      <c r="D10" s="31"/>
    </row>
    <row r="11" spans="1:4" s="2" customFormat="1" x14ac:dyDescent="0.2">
      <c r="A11" s="300" t="s">
        <v>224</v>
      </c>
      <c r="B11" s="300"/>
      <c r="C11" s="300"/>
      <c r="D11" s="30">
        <f>SUM(D12:D147)-D92</f>
        <v>2052663838</v>
      </c>
    </row>
    <row r="12" spans="1:4" s="1" customFormat="1" x14ac:dyDescent="0.2">
      <c r="A12" s="20">
        <v>1</v>
      </c>
      <c r="B12" s="12" t="s">
        <v>57</v>
      </c>
      <c r="C12" s="10" t="s">
        <v>42</v>
      </c>
      <c r="D12" s="29">
        <v>9747480</v>
      </c>
    </row>
    <row r="13" spans="1:4" s="1" customFormat="1" x14ac:dyDescent="0.2">
      <c r="A13" s="20">
        <v>2</v>
      </c>
      <c r="B13" s="13" t="s">
        <v>58</v>
      </c>
      <c r="C13" s="10" t="s">
        <v>210</v>
      </c>
      <c r="D13" s="29">
        <v>9844331</v>
      </c>
    </row>
    <row r="14" spans="1:4" s="19" customFormat="1" x14ac:dyDescent="0.2">
      <c r="A14" s="20">
        <v>3</v>
      </c>
      <c r="B14" s="21" t="s">
        <v>59</v>
      </c>
      <c r="C14" s="10" t="s">
        <v>5</v>
      </c>
      <c r="D14" s="29">
        <v>26443870</v>
      </c>
    </row>
    <row r="15" spans="1:4" s="1" customFormat="1" x14ac:dyDescent="0.2">
      <c r="A15" s="20">
        <v>4</v>
      </c>
      <c r="B15" s="12" t="s">
        <v>60</v>
      </c>
      <c r="C15" s="10" t="s">
        <v>211</v>
      </c>
      <c r="D15" s="29">
        <v>10197723</v>
      </c>
    </row>
    <row r="16" spans="1:4" s="1" customFormat="1" x14ac:dyDescent="0.2">
      <c r="A16" s="20">
        <v>5</v>
      </c>
      <c r="B16" s="12" t="s">
        <v>61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62</v>
      </c>
      <c r="C17" s="10" t="s">
        <v>63</v>
      </c>
      <c r="D17" s="29">
        <v>81204208</v>
      </c>
    </row>
    <row r="18" spans="1:4" s="1" customFormat="1" x14ac:dyDescent="0.2">
      <c r="A18" s="20">
        <v>7</v>
      </c>
      <c r="B18" s="12" t="s">
        <v>64</v>
      </c>
      <c r="C18" s="10" t="s">
        <v>212</v>
      </c>
      <c r="D18" s="29">
        <v>29751419</v>
      </c>
    </row>
    <row r="19" spans="1:4" s="1" customFormat="1" x14ac:dyDescent="0.2">
      <c r="A19" s="20">
        <v>8</v>
      </c>
      <c r="B19" s="21" t="s">
        <v>65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66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67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68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69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s="1" customFormat="1" x14ac:dyDescent="0.2">
      <c r="A25" s="20">
        <v>14</v>
      </c>
      <c r="B25" s="21" t="s">
        <v>70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71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72</v>
      </c>
      <c r="C27" s="10" t="s">
        <v>343</v>
      </c>
      <c r="D27" s="29">
        <v>25634040</v>
      </c>
    </row>
    <row r="28" spans="1:4" s="19" customFormat="1" x14ac:dyDescent="0.2">
      <c r="A28" s="20">
        <v>17</v>
      </c>
      <c r="B28" s="21" t="s">
        <v>73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74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75</v>
      </c>
      <c r="C30" s="10" t="s">
        <v>213</v>
      </c>
      <c r="D30" s="29">
        <v>7161530</v>
      </c>
    </row>
    <row r="31" spans="1:4" x14ac:dyDescent="0.2">
      <c r="A31" s="20">
        <v>20</v>
      </c>
      <c r="B31" s="12" t="s">
        <v>76</v>
      </c>
      <c r="C31" s="10" t="s">
        <v>344</v>
      </c>
      <c r="D31" s="29">
        <v>25369949</v>
      </c>
    </row>
    <row r="32" spans="1:4" s="19" customFormat="1" x14ac:dyDescent="0.2">
      <c r="A32" s="20">
        <v>21</v>
      </c>
      <c r="B32" s="12" t="s">
        <v>77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78</v>
      </c>
      <c r="C33" s="10" t="s">
        <v>79</v>
      </c>
      <c r="D33" s="29">
        <v>12741016</v>
      </c>
    </row>
    <row r="34" spans="1:4" s="1" customForma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s="1" customFormat="1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s="1" customFormat="1" x14ac:dyDescent="0.2">
      <c r="A36" s="20">
        <v>25</v>
      </c>
      <c r="B36" s="12" t="s">
        <v>84</v>
      </c>
      <c r="C36" s="10" t="s">
        <v>85</v>
      </c>
      <c r="D36" s="29">
        <f>105249742+17189362</f>
        <v>122439104</v>
      </c>
    </row>
    <row r="37" spans="1:4" s="1" customFormat="1" x14ac:dyDescent="0.2">
      <c r="A37" s="20">
        <v>26</v>
      </c>
      <c r="B37" s="21" t="s">
        <v>86</v>
      </c>
      <c r="C37" s="10" t="s">
        <v>87</v>
      </c>
      <c r="D37" s="29">
        <f>25784475-17189362</f>
        <v>8595113</v>
      </c>
    </row>
    <row r="38" spans="1:4" s="1" customFormat="1" x14ac:dyDescent="0.2">
      <c r="A38" s="20">
        <v>27</v>
      </c>
      <c r="B38" s="13" t="s">
        <v>88</v>
      </c>
      <c r="C38" s="10" t="s">
        <v>89</v>
      </c>
      <c r="D38" s="29">
        <v>10968100</v>
      </c>
    </row>
    <row r="39" spans="1:4" s="19" customFormat="1" x14ac:dyDescent="0.2">
      <c r="A39" s="20">
        <v>28</v>
      </c>
      <c r="B39" s="13" t="s">
        <v>90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92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93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94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41482342</v>
      </c>
    </row>
    <row r="45" spans="1:4" s="1" customFormat="1" x14ac:dyDescent="0.2">
      <c r="A45" s="20">
        <v>34</v>
      </c>
      <c r="B45" s="14" t="s">
        <v>96</v>
      </c>
      <c r="C45" s="15" t="s">
        <v>215</v>
      </c>
      <c r="D45" s="29">
        <v>12482110</v>
      </c>
    </row>
    <row r="46" spans="1:4" s="1" customFormat="1" x14ac:dyDescent="0.2">
      <c r="A46" s="20">
        <v>35</v>
      </c>
      <c r="B46" s="12" t="s">
        <v>97</v>
      </c>
      <c r="C46" s="10" t="s">
        <v>216</v>
      </c>
      <c r="D46" s="29">
        <v>9198987</v>
      </c>
    </row>
    <row r="47" spans="1:4" s="1" customFormat="1" x14ac:dyDescent="0.2">
      <c r="A47" s="20">
        <v>36</v>
      </c>
      <c r="B47" s="12" t="s">
        <v>98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99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100</v>
      </c>
      <c r="C49" s="10" t="s">
        <v>101</v>
      </c>
      <c r="D49" s="29">
        <f>6423068-427064</f>
        <v>5996004</v>
      </c>
    </row>
    <row r="50" spans="1:4" s="19" customFormat="1" x14ac:dyDescent="0.2">
      <c r="A50" s="20">
        <v>39</v>
      </c>
      <c r="B50" s="21" t="s">
        <v>102</v>
      </c>
      <c r="C50" s="10" t="s">
        <v>103</v>
      </c>
      <c r="D50" s="29">
        <v>58433569</v>
      </c>
    </row>
    <row r="51" spans="1:4" s="1" customFormat="1" x14ac:dyDescent="0.2">
      <c r="A51" s="20">
        <v>40</v>
      </c>
      <c r="B51" s="12" t="s">
        <v>104</v>
      </c>
      <c r="C51" s="10" t="s">
        <v>221</v>
      </c>
      <c r="D51" s="29">
        <v>12939305</v>
      </c>
    </row>
    <row r="52" spans="1:4" s="1" customFormat="1" x14ac:dyDescent="0.2">
      <c r="A52" s="20">
        <v>41</v>
      </c>
      <c r="B52" s="12" t="s">
        <v>105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106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152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107</v>
      </c>
      <c r="C55" s="10" t="s">
        <v>217</v>
      </c>
      <c r="D55" s="29">
        <v>15211194</v>
      </c>
    </row>
    <row r="56" spans="1:4" s="1" customFormat="1" x14ac:dyDescent="0.2">
      <c r="A56" s="20">
        <v>45</v>
      </c>
      <c r="B56" s="13" t="s">
        <v>108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109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110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111</v>
      </c>
      <c r="C59" s="10" t="s">
        <v>218</v>
      </c>
      <c r="D59" s="29">
        <v>18369945</v>
      </c>
    </row>
    <row r="60" spans="1:4" s="1" customFormat="1" x14ac:dyDescent="0.2">
      <c r="A60" s="20">
        <v>49</v>
      </c>
      <c r="B60" s="21" t="s">
        <v>112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160</v>
      </c>
      <c r="C61" s="10" t="s">
        <v>53</v>
      </c>
      <c r="D61" s="29">
        <v>13645372</v>
      </c>
    </row>
    <row r="62" spans="1:4" s="1" customFormat="1" x14ac:dyDescent="0.2">
      <c r="A62" s="20">
        <v>51</v>
      </c>
      <c r="B62" s="21" t="s">
        <v>113</v>
      </c>
      <c r="C62" s="10" t="s">
        <v>219</v>
      </c>
      <c r="D62" s="29">
        <v>10145996</v>
      </c>
    </row>
    <row r="63" spans="1:4" s="1" customFormat="1" x14ac:dyDescent="0.2">
      <c r="A63" s="20">
        <v>52</v>
      </c>
      <c r="B63" s="13" t="s">
        <v>162</v>
      </c>
      <c r="C63" s="10" t="s">
        <v>220</v>
      </c>
      <c r="D63" s="29">
        <v>11344191</v>
      </c>
    </row>
    <row r="64" spans="1:4" s="1" customFormat="1" x14ac:dyDescent="0.2">
      <c r="A64" s="20">
        <v>53</v>
      </c>
      <c r="B64" s="21" t="s">
        <v>223</v>
      </c>
      <c r="C64" s="10" t="s">
        <v>222</v>
      </c>
      <c r="D64" s="29">
        <v>433480</v>
      </c>
    </row>
    <row r="65" spans="1:4" s="1" customFormat="1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s="1" customFormat="1" x14ac:dyDescent="0.2">
      <c r="A66" s="20">
        <v>55</v>
      </c>
      <c r="B66" s="21" t="s">
        <v>114</v>
      </c>
      <c r="C66" s="10" t="s">
        <v>52</v>
      </c>
      <c r="D66" s="29">
        <f>10722128+298018</f>
        <v>11020146</v>
      </c>
    </row>
    <row r="67" spans="1:4" s="1" customFormat="1" x14ac:dyDescent="0.2">
      <c r="A67" s="20">
        <v>56</v>
      </c>
      <c r="B67" s="13" t="s">
        <v>115</v>
      </c>
      <c r="C67" s="10" t="s">
        <v>235</v>
      </c>
      <c r="D67" s="29">
        <f>8239371+298018</f>
        <v>8537389</v>
      </c>
    </row>
    <row r="68" spans="1:4" s="1" customFormat="1" x14ac:dyDescent="0.2">
      <c r="A68" s="20">
        <v>57</v>
      </c>
      <c r="B68" s="12" t="s">
        <v>116</v>
      </c>
      <c r="C68" s="10" t="s">
        <v>117</v>
      </c>
      <c r="D68" s="29">
        <f>28455795-18970169</f>
        <v>9485626</v>
      </c>
    </row>
    <row r="69" spans="1:4" s="1" customFormat="1" x14ac:dyDescent="0.2">
      <c r="A69" s="20">
        <v>58</v>
      </c>
      <c r="B69" s="13" t="s">
        <v>118</v>
      </c>
      <c r="C69" s="10" t="s">
        <v>236</v>
      </c>
      <c r="D69" s="29">
        <v>33654304</v>
      </c>
    </row>
    <row r="70" spans="1:4" s="1" customFormat="1" x14ac:dyDescent="0.2">
      <c r="A70" s="20">
        <v>59</v>
      </c>
      <c r="B70" s="21" t="s">
        <v>119</v>
      </c>
      <c r="C70" s="10" t="s">
        <v>326</v>
      </c>
      <c r="D70" s="29">
        <f>9200613-6133742</f>
        <v>3066871</v>
      </c>
    </row>
    <row r="71" spans="1:4" s="1" customFormat="1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s="1" customFormat="1" x14ac:dyDescent="0.2">
      <c r="A72" s="20">
        <v>61</v>
      </c>
      <c r="B72" s="12" t="s">
        <v>121</v>
      </c>
      <c r="C72" s="10" t="s">
        <v>238</v>
      </c>
      <c r="D72" s="29">
        <v>9696798</v>
      </c>
    </row>
    <row r="73" spans="1:4" s="1" customFormat="1" x14ac:dyDescent="0.2">
      <c r="A73" s="20">
        <v>62</v>
      </c>
      <c r="B73" s="13" t="s">
        <v>122</v>
      </c>
      <c r="C73" s="10" t="s">
        <v>239</v>
      </c>
      <c r="D73" s="29">
        <v>26121505</v>
      </c>
    </row>
    <row r="74" spans="1:4" s="1" customFormat="1" x14ac:dyDescent="0.2">
      <c r="A74" s="20">
        <v>63</v>
      </c>
      <c r="B74" s="13" t="s">
        <v>123</v>
      </c>
      <c r="C74" s="10" t="s">
        <v>51</v>
      </c>
      <c r="D74" s="29">
        <v>17810610</v>
      </c>
    </row>
    <row r="75" spans="1:4" s="1" customFormat="1" x14ac:dyDescent="0.2">
      <c r="A75" s="20">
        <v>64</v>
      </c>
      <c r="B75" s="13" t="s">
        <v>124</v>
      </c>
      <c r="C75" s="10" t="s">
        <v>240</v>
      </c>
      <c r="D75" s="29">
        <v>40886917</v>
      </c>
    </row>
    <row r="76" spans="1:4" s="1" customFormat="1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s="1" customFormat="1" x14ac:dyDescent="0.2">
      <c r="A77" s="20">
        <v>66</v>
      </c>
      <c r="B77" s="12" t="s">
        <v>126</v>
      </c>
      <c r="C77" s="10" t="s">
        <v>242</v>
      </c>
      <c r="D77" s="29">
        <v>22934297</v>
      </c>
    </row>
    <row r="78" spans="1:4" s="1" customFormat="1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s="1" customFormat="1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s="1" customFormat="1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s="1" customFormat="1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s="1" customFormat="1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s="1" customFormat="1" x14ac:dyDescent="0.2">
      <c r="A83" s="20">
        <v>72</v>
      </c>
      <c r="B83" s="21" t="s">
        <v>132</v>
      </c>
      <c r="C83" s="10" t="s">
        <v>133</v>
      </c>
      <c r="D83" s="29">
        <v>47389582</v>
      </c>
    </row>
    <row r="84" spans="1:4" s="1" customFormat="1" x14ac:dyDescent="0.2">
      <c r="A84" s="20">
        <v>73</v>
      </c>
      <c r="B84" s="12" t="s">
        <v>134</v>
      </c>
      <c r="C84" s="10" t="s">
        <v>248</v>
      </c>
      <c r="D84" s="29">
        <v>80728065</v>
      </c>
    </row>
    <row r="85" spans="1:4" s="1" customFormat="1" x14ac:dyDescent="0.2">
      <c r="A85" s="20">
        <v>74</v>
      </c>
      <c r="B85" s="21" t="s">
        <v>135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136</v>
      </c>
      <c r="C86" s="10" t="s">
        <v>414</v>
      </c>
      <c r="D86" s="29">
        <f>21238353+6133742</f>
        <v>27372095</v>
      </c>
    </row>
    <row r="87" spans="1:4" s="1" customFormat="1" x14ac:dyDescent="0.2">
      <c r="A87" s="20">
        <v>76</v>
      </c>
      <c r="B87" s="12" t="s">
        <v>137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138</v>
      </c>
      <c r="C88" s="10" t="s">
        <v>50</v>
      </c>
      <c r="D88" s="29">
        <f>30623195+18970169</f>
        <v>49593364</v>
      </c>
    </row>
    <row r="89" spans="1:4" s="1" customFormat="1" x14ac:dyDescent="0.2">
      <c r="A89" s="20">
        <v>78</v>
      </c>
      <c r="B89" s="12" t="s">
        <v>139</v>
      </c>
      <c r="C89" s="10" t="s">
        <v>229</v>
      </c>
      <c r="D89" s="29">
        <v>42105387</v>
      </c>
    </row>
    <row r="90" spans="1:4" s="1" customFormat="1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s="1" customFormat="1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s="1" customFormat="1" x14ac:dyDescent="0.2">
      <c r="A92" s="288">
        <v>81</v>
      </c>
      <c r="B92" s="291" t="s">
        <v>142</v>
      </c>
      <c r="C92" s="16" t="s">
        <v>249</v>
      </c>
      <c r="D92" s="29">
        <f>D93+D94+D95</f>
        <v>10939957</v>
      </c>
    </row>
    <row r="93" spans="1:4" s="1" customFormat="1" ht="24" x14ac:dyDescent="0.2">
      <c r="A93" s="289"/>
      <c r="B93" s="292"/>
      <c r="C93" s="10" t="s">
        <v>308</v>
      </c>
      <c r="D93" s="29">
        <f>3594633-162550</f>
        <v>3432083</v>
      </c>
    </row>
    <row r="94" spans="1:4" s="1" customFormat="1" x14ac:dyDescent="0.2">
      <c r="A94" s="289"/>
      <c r="B94" s="292"/>
      <c r="C94" s="10" t="s">
        <v>250</v>
      </c>
      <c r="D94" s="29">
        <v>0</v>
      </c>
    </row>
    <row r="95" spans="1:4" s="1" customFormat="1" ht="24" x14ac:dyDescent="0.2">
      <c r="A95" s="290"/>
      <c r="B95" s="293"/>
      <c r="C95" s="22" t="s">
        <v>309</v>
      </c>
      <c r="D95" s="29">
        <v>7507874</v>
      </c>
    </row>
    <row r="96" spans="1:4" s="1" customFormat="1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s="1" customFormat="1" x14ac:dyDescent="0.2">
      <c r="A97" s="20">
        <v>83</v>
      </c>
      <c r="B97" s="13" t="s">
        <v>144</v>
      </c>
      <c r="C97" s="10" t="s">
        <v>145</v>
      </c>
      <c r="D97" s="29">
        <v>2850131</v>
      </c>
    </row>
    <row r="98" spans="1:4" s="1" customFormat="1" x14ac:dyDescent="0.2">
      <c r="A98" s="20">
        <v>84</v>
      </c>
      <c r="B98" s="21" t="s">
        <v>146</v>
      </c>
      <c r="C98" s="10" t="s">
        <v>147</v>
      </c>
      <c r="D98" s="29">
        <v>11351546</v>
      </c>
    </row>
    <row r="99" spans="1:4" s="1" customFormat="1" x14ac:dyDescent="0.2">
      <c r="A99" s="20">
        <v>85</v>
      </c>
      <c r="B99" s="13" t="s">
        <v>148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149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150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151</v>
      </c>
      <c r="C102" s="10" t="s">
        <v>43</v>
      </c>
      <c r="D102" s="29">
        <v>8638993</v>
      </c>
    </row>
    <row r="103" spans="1:4" s="1" customFormat="1" x14ac:dyDescent="0.2">
      <c r="A103" s="20">
        <v>89</v>
      </c>
      <c r="B103" s="12" t="s">
        <v>153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154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155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156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157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158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159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161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s="1" customFormat="1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s="1" customFormat="1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s="1" customForma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s="1" customFormat="1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s="1" customFormat="1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s="1" customFormat="1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s="1" customFormat="1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s="1" customFormat="1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s="1" customForma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s="1" customFormat="1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s="1" customFormat="1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s="1" customFormat="1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s="1" customFormat="1" x14ac:dyDescent="0.2">
      <c r="A124" s="20">
        <v>110</v>
      </c>
      <c r="B124" s="12" t="s">
        <v>330</v>
      </c>
      <c r="C124" s="10" t="s">
        <v>318</v>
      </c>
      <c r="D124" s="29">
        <v>0</v>
      </c>
    </row>
    <row r="125" spans="1:4" s="1" customFormat="1" x14ac:dyDescent="0.2">
      <c r="A125" s="20">
        <v>111</v>
      </c>
      <c r="B125" s="55" t="s">
        <v>419</v>
      </c>
      <c r="C125" s="15" t="s">
        <v>420</v>
      </c>
      <c r="D125" s="29">
        <v>0</v>
      </c>
    </row>
    <row r="126" spans="1:4" s="1" customFormat="1" x14ac:dyDescent="0.2">
      <c r="A126" s="20">
        <v>112</v>
      </c>
      <c r="B126" s="13" t="s">
        <v>187</v>
      </c>
      <c r="C126" s="10" t="s">
        <v>321</v>
      </c>
      <c r="D126" s="29">
        <v>0</v>
      </c>
    </row>
    <row r="127" spans="1:4" s="1" customFormat="1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s="1" customFormat="1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s="1" customFormat="1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s="1" customFormat="1" x14ac:dyDescent="0.2">
      <c r="A131" s="20">
        <v>117</v>
      </c>
      <c r="B131" s="21" t="s">
        <v>194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195</v>
      </c>
      <c r="C132" s="10" t="s">
        <v>46</v>
      </c>
      <c r="D132" s="29">
        <v>32787344</v>
      </c>
    </row>
    <row r="133" spans="1:4" s="1" customFormat="1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s="1" customFormat="1" x14ac:dyDescent="0.2">
      <c r="A134" s="20">
        <v>120</v>
      </c>
      <c r="B134" s="12" t="s">
        <v>197</v>
      </c>
      <c r="C134" s="10" t="s">
        <v>48</v>
      </c>
      <c r="D134" s="29">
        <v>0</v>
      </c>
    </row>
    <row r="135" spans="1:4" s="1" customFormat="1" x14ac:dyDescent="0.2">
      <c r="A135" s="20">
        <v>121</v>
      </c>
      <c r="B135" s="21" t="s">
        <v>198</v>
      </c>
      <c r="C135" s="10" t="s">
        <v>47</v>
      </c>
      <c r="D135" s="29">
        <v>0</v>
      </c>
    </row>
    <row r="136" spans="1:4" s="1" customFormat="1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s="1" customFormat="1" x14ac:dyDescent="0.2">
      <c r="A137" s="20">
        <v>123</v>
      </c>
      <c r="B137" s="21" t="s">
        <v>201</v>
      </c>
      <c r="C137" s="10" t="s">
        <v>41</v>
      </c>
      <c r="D137" s="29">
        <v>1083700</v>
      </c>
    </row>
    <row r="138" spans="1:4" s="1" customFormat="1" x14ac:dyDescent="0.2">
      <c r="A138" s="20">
        <v>124</v>
      </c>
      <c r="B138" s="12" t="s">
        <v>202</v>
      </c>
      <c r="C138" s="10" t="s">
        <v>227</v>
      </c>
      <c r="D138" s="29">
        <v>54528533</v>
      </c>
    </row>
    <row r="139" spans="1:4" s="1" customFormat="1" x14ac:dyDescent="0.2">
      <c r="A139" s="20">
        <v>125</v>
      </c>
      <c r="B139" s="13" t="s">
        <v>203</v>
      </c>
      <c r="C139" s="10" t="s">
        <v>461</v>
      </c>
      <c r="D139" s="29">
        <v>73798820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4334800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9" t="s">
        <v>252</v>
      </c>
      <c r="C143" s="91" t="s">
        <v>253</v>
      </c>
      <c r="D143" s="29">
        <v>0</v>
      </c>
    </row>
    <row r="144" spans="1:4" x14ac:dyDescent="0.2">
      <c r="A144" s="20">
        <v>130</v>
      </c>
      <c r="B144" s="92" t="s">
        <v>254</v>
      </c>
      <c r="C144" s="41" t="s">
        <v>255</v>
      </c>
      <c r="D144" s="29">
        <v>0</v>
      </c>
    </row>
    <row r="145" spans="1:54" x14ac:dyDescent="0.2">
      <c r="A145" s="20">
        <v>131</v>
      </c>
      <c r="B145" s="93" t="s">
        <v>256</v>
      </c>
      <c r="C145" s="145" t="s">
        <v>417</v>
      </c>
      <c r="D145" s="29">
        <v>0</v>
      </c>
    </row>
    <row r="146" spans="1:54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54" x14ac:dyDescent="0.2">
      <c r="A147" s="20">
        <v>133</v>
      </c>
      <c r="B147" s="55" t="s">
        <v>312</v>
      </c>
      <c r="C147" s="28" t="s">
        <v>311</v>
      </c>
      <c r="D147" s="29">
        <v>0</v>
      </c>
    </row>
    <row r="148" spans="1:54" s="4" customFormat="1" x14ac:dyDescent="0.2">
      <c r="A148" s="20">
        <v>134</v>
      </c>
      <c r="B148" s="55" t="s">
        <v>320</v>
      </c>
      <c r="C148" s="28" t="s">
        <v>317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</row>
    <row r="149" spans="1:54" x14ac:dyDescent="0.2">
      <c r="A149" s="20">
        <v>135</v>
      </c>
      <c r="B149" s="55" t="s">
        <v>412</v>
      </c>
      <c r="C149" s="15" t="s">
        <v>413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1"/>
  <sheetViews>
    <sheetView zoomScale="90" zoomScaleNormal="90" workbookViewId="0">
      <pane xSplit="3" ySplit="7" topLeftCell="D56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F62" sqref="F62"/>
    </sheetView>
  </sheetViews>
  <sheetFormatPr defaultColWidth="9.140625" defaultRowHeight="12" x14ac:dyDescent="0.2"/>
  <cols>
    <col min="1" max="1" width="4.7109375" style="262" customWidth="1"/>
    <col min="2" max="2" width="9.28515625" style="262" customWidth="1"/>
    <col min="3" max="3" width="31.7109375" style="7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3" width="16.140625" style="1" customWidth="1"/>
    <col min="14" max="14" width="21.85546875" style="1" customWidth="1"/>
    <col min="15" max="16384" width="9.140625" style="1"/>
  </cols>
  <sheetData>
    <row r="1" spans="1:14" x14ac:dyDescent="0.2">
      <c r="D1" s="45"/>
      <c r="E1" s="45"/>
      <c r="F1" s="45"/>
      <c r="G1" s="45"/>
      <c r="H1" s="45"/>
      <c r="I1" s="45"/>
      <c r="J1" s="45"/>
      <c r="N1" s="45"/>
    </row>
    <row r="2" spans="1:14" ht="39.75" customHeight="1" x14ac:dyDescent="0.2">
      <c r="A2" s="329" t="s">
        <v>437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</row>
    <row r="3" spans="1:14" x14ac:dyDescent="0.2">
      <c r="C3" s="47"/>
      <c r="D3" s="45"/>
      <c r="E3" s="45"/>
      <c r="F3" s="45"/>
      <c r="G3" s="45"/>
      <c r="H3" s="45"/>
      <c r="I3" s="45"/>
      <c r="J3" s="45"/>
      <c r="N3" s="1" t="s">
        <v>278</v>
      </c>
    </row>
    <row r="4" spans="1:14" s="3" customFormat="1" ht="15.75" customHeight="1" x14ac:dyDescent="0.2">
      <c r="A4" s="306" t="s">
        <v>44</v>
      </c>
      <c r="B4" s="306" t="s">
        <v>56</v>
      </c>
      <c r="C4" s="306" t="s">
        <v>45</v>
      </c>
      <c r="D4" s="448" t="s">
        <v>291</v>
      </c>
      <c r="E4" s="449"/>
      <c r="F4" s="449"/>
      <c r="G4" s="449"/>
      <c r="H4" s="449"/>
      <c r="I4" s="449"/>
      <c r="J4" s="449"/>
      <c r="K4" s="448"/>
      <c r="L4" s="448"/>
      <c r="M4" s="449"/>
      <c r="N4" s="448"/>
    </row>
    <row r="5" spans="1:14" ht="25.5" customHeight="1" x14ac:dyDescent="0.2">
      <c r="A5" s="306"/>
      <c r="B5" s="306"/>
      <c r="C5" s="306"/>
      <c r="D5" s="448" t="s">
        <v>274</v>
      </c>
      <c r="E5" s="450" t="s">
        <v>444</v>
      </c>
      <c r="F5" s="450" t="s">
        <v>445</v>
      </c>
      <c r="G5" s="445" t="s">
        <v>322</v>
      </c>
      <c r="H5" s="445" t="s">
        <v>323</v>
      </c>
      <c r="I5" s="445" t="s">
        <v>324</v>
      </c>
      <c r="J5" s="445" t="s">
        <v>421</v>
      </c>
      <c r="K5" s="448" t="s">
        <v>415</v>
      </c>
      <c r="L5" s="448" t="s">
        <v>292</v>
      </c>
      <c r="M5" s="449"/>
      <c r="N5" s="448"/>
    </row>
    <row r="6" spans="1:14" ht="26.25" customHeight="1" x14ac:dyDescent="0.2">
      <c r="A6" s="306"/>
      <c r="B6" s="306"/>
      <c r="C6" s="306"/>
      <c r="D6" s="448"/>
      <c r="E6" s="451"/>
      <c r="F6" s="451"/>
      <c r="G6" s="446"/>
      <c r="H6" s="446"/>
      <c r="I6" s="446"/>
      <c r="J6" s="446"/>
      <c r="K6" s="448"/>
      <c r="L6" s="448" t="s">
        <v>293</v>
      </c>
      <c r="M6" s="453" t="s">
        <v>316</v>
      </c>
      <c r="N6" s="454"/>
    </row>
    <row r="7" spans="1:14" ht="66.75" customHeight="1" x14ac:dyDescent="0.2">
      <c r="A7" s="306"/>
      <c r="B7" s="306"/>
      <c r="C7" s="306"/>
      <c r="D7" s="448"/>
      <c r="E7" s="452"/>
      <c r="F7" s="452"/>
      <c r="G7" s="447"/>
      <c r="H7" s="447"/>
      <c r="I7" s="447"/>
      <c r="J7" s="447"/>
      <c r="K7" s="448"/>
      <c r="L7" s="448"/>
      <c r="M7" s="259" t="s">
        <v>315</v>
      </c>
      <c r="N7" s="259" t="s">
        <v>470</v>
      </c>
    </row>
    <row r="8" spans="1:14" s="3" customFormat="1" x14ac:dyDescent="0.2">
      <c r="A8" s="300" t="s">
        <v>225</v>
      </c>
      <c r="B8" s="300"/>
      <c r="C8" s="300"/>
      <c r="D8" s="30">
        <f>D11+D10+D9</f>
        <v>8315218419.835</v>
      </c>
      <c r="E8" s="30">
        <f t="shared" ref="E8:N8" si="0">E11+E10+E9</f>
        <v>130370255.05</v>
      </c>
      <c r="F8" s="30">
        <f t="shared" si="0"/>
        <v>43714193.040000007</v>
      </c>
      <c r="G8" s="30">
        <f t="shared" si="0"/>
        <v>464248960.11999995</v>
      </c>
      <c r="H8" s="30">
        <f t="shared" si="0"/>
        <v>6694030</v>
      </c>
      <c r="I8" s="30">
        <f t="shared" si="0"/>
        <v>459164017</v>
      </c>
      <c r="J8" s="30">
        <f t="shared" si="0"/>
        <v>5119776</v>
      </c>
      <c r="K8" s="30">
        <f t="shared" si="0"/>
        <v>534974003.43166661</v>
      </c>
      <c r="L8" s="30">
        <f t="shared" si="0"/>
        <v>548260804.19333315</v>
      </c>
      <c r="M8" s="30">
        <f t="shared" si="0"/>
        <v>2248681471</v>
      </c>
      <c r="N8" s="30">
        <f t="shared" si="0"/>
        <v>3873990910</v>
      </c>
    </row>
    <row r="9" spans="1:14" s="3" customFormat="1" ht="11.25" customHeight="1" x14ac:dyDescent="0.2">
      <c r="A9" s="261"/>
      <c r="B9" s="261"/>
      <c r="C9" s="11" t="s">
        <v>54</v>
      </c>
      <c r="D9" s="29">
        <v>64238710</v>
      </c>
      <c r="E9" s="38">
        <v>832</v>
      </c>
      <c r="F9" s="38">
        <v>465</v>
      </c>
      <c r="G9" s="38">
        <v>0</v>
      </c>
      <c r="H9" s="38">
        <v>0</v>
      </c>
      <c r="I9" s="38">
        <v>0</v>
      </c>
      <c r="J9" s="38">
        <v>0</v>
      </c>
      <c r="K9" s="42">
        <v>64237413</v>
      </c>
      <c r="L9" s="29">
        <v>0</v>
      </c>
      <c r="M9" s="38">
        <v>0</v>
      </c>
      <c r="N9" s="29">
        <v>0</v>
      </c>
    </row>
    <row r="10" spans="1:14" s="3" customFormat="1" ht="21.75" customHeight="1" x14ac:dyDescent="0.2">
      <c r="A10" s="261"/>
      <c r="B10" s="261"/>
      <c r="C10" s="11" t="s">
        <v>280</v>
      </c>
      <c r="D10" s="29">
        <f t="shared" ref="D10:D11" si="1">G10+H10+I10+J10+K10+L10+M10+N10+E10+F10</f>
        <v>90383518</v>
      </c>
      <c r="E10" s="38"/>
      <c r="F10" s="38"/>
      <c r="G10" s="38"/>
      <c r="H10" s="38"/>
      <c r="I10" s="38"/>
      <c r="J10" s="38"/>
      <c r="K10" s="42"/>
      <c r="L10" s="29"/>
      <c r="M10" s="38"/>
      <c r="N10" s="29">
        <v>90383518</v>
      </c>
    </row>
    <row r="11" spans="1:14" s="3" customFormat="1" x14ac:dyDescent="0.2">
      <c r="A11" s="300" t="s">
        <v>224</v>
      </c>
      <c r="B11" s="300"/>
      <c r="C11" s="300"/>
      <c r="D11" s="265">
        <f t="shared" si="1"/>
        <v>8160596191.835</v>
      </c>
      <c r="E11" s="265">
        <f t="shared" ref="E11:N11" si="2">SUM(E12:E148)-E92</f>
        <v>130369423.05</v>
      </c>
      <c r="F11" s="265">
        <f t="shared" si="2"/>
        <v>43713728.040000007</v>
      </c>
      <c r="G11" s="265">
        <f t="shared" si="2"/>
        <v>464248960.11999995</v>
      </c>
      <c r="H11" s="265">
        <f t="shared" si="2"/>
        <v>6694030</v>
      </c>
      <c r="I11" s="265">
        <f t="shared" si="2"/>
        <v>459164017</v>
      </c>
      <c r="J11" s="265">
        <f t="shared" si="2"/>
        <v>5119776</v>
      </c>
      <c r="K11" s="265">
        <f t="shared" si="2"/>
        <v>470736590.43166661</v>
      </c>
      <c r="L11" s="265">
        <f t="shared" si="2"/>
        <v>548260804.19333315</v>
      </c>
      <c r="M11" s="265">
        <f t="shared" si="2"/>
        <v>2248681471</v>
      </c>
      <c r="N11" s="265">
        <f t="shared" si="2"/>
        <v>3783607392</v>
      </c>
    </row>
    <row r="12" spans="1:14" ht="12" customHeight="1" x14ac:dyDescent="0.2">
      <c r="A12" s="20">
        <v>1</v>
      </c>
      <c r="B12" s="12" t="s">
        <v>57</v>
      </c>
      <c r="C12" s="10" t="s">
        <v>42</v>
      </c>
      <c r="D12" s="29">
        <f>ROUND(G12+H12+I12+J12+K12+L12+M12+N12+E12+F12,0)</f>
        <v>35973864</v>
      </c>
      <c r="E12" s="38">
        <v>570970</v>
      </c>
      <c r="F12" s="38">
        <v>479033</v>
      </c>
      <c r="G12" s="38">
        <v>2138855.5083333333</v>
      </c>
      <c r="H12" s="38">
        <v>0</v>
      </c>
      <c r="I12" s="38">
        <v>1759436.0749999997</v>
      </c>
      <c r="J12" s="38">
        <v>30895.200000000001</v>
      </c>
      <c r="K12" s="42">
        <v>0</v>
      </c>
      <c r="L12" s="42">
        <v>2729811.5999999996</v>
      </c>
      <c r="M12" s="42">
        <v>10682860</v>
      </c>
      <c r="N12" s="42">
        <v>17582003</v>
      </c>
    </row>
    <row r="13" spans="1:14" x14ac:dyDescent="0.2">
      <c r="A13" s="20">
        <v>2</v>
      </c>
      <c r="B13" s="13" t="s">
        <v>58</v>
      </c>
      <c r="C13" s="10" t="s">
        <v>210</v>
      </c>
      <c r="D13" s="29">
        <f t="shared" ref="D13:D76" si="3">ROUND(G13+H13+I13+J13+K13+L13+M13+N13+E13+F13,0)</f>
        <v>36320574</v>
      </c>
      <c r="E13" s="38">
        <v>574752</v>
      </c>
      <c r="F13" s="38">
        <v>684705</v>
      </c>
      <c r="G13" s="38">
        <v>2213027.96</v>
      </c>
      <c r="H13" s="38">
        <v>0</v>
      </c>
      <c r="I13" s="38">
        <v>1715779.72</v>
      </c>
      <c r="J13" s="38">
        <v>0</v>
      </c>
      <c r="K13" s="42">
        <v>0</v>
      </c>
      <c r="L13" s="42">
        <v>2052324</v>
      </c>
      <c r="M13" s="42">
        <v>10849186</v>
      </c>
      <c r="N13" s="42">
        <v>18230799</v>
      </c>
    </row>
    <row r="14" spans="1:14" x14ac:dyDescent="0.2">
      <c r="A14" s="20">
        <v>3</v>
      </c>
      <c r="B14" s="21" t="s">
        <v>59</v>
      </c>
      <c r="C14" s="10" t="s">
        <v>5</v>
      </c>
      <c r="D14" s="29">
        <f t="shared" si="3"/>
        <v>111475460</v>
      </c>
      <c r="E14" s="38">
        <v>1850297</v>
      </c>
      <c r="F14" s="38">
        <v>1159647</v>
      </c>
      <c r="G14" s="38">
        <v>6250259.3166666664</v>
      </c>
      <c r="H14" s="38">
        <v>730413</v>
      </c>
      <c r="I14" s="38">
        <v>6289974.6750000007</v>
      </c>
      <c r="J14" s="38">
        <v>0</v>
      </c>
      <c r="K14" s="42">
        <v>0</v>
      </c>
      <c r="L14" s="42">
        <v>7797974.0599999996</v>
      </c>
      <c r="M14" s="42">
        <v>33693666</v>
      </c>
      <c r="N14" s="42">
        <v>53703229</v>
      </c>
    </row>
    <row r="15" spans="1:14" ht="14.25" customHeight="1" x14ac:dyDescent="0.2">
      <c r="A15" s="20">
        <v>4</v>
      </c>
      <c r="B15" s="12" t="s">
        <v>60</v>
      </c>
      <c r="C15" s="10" t="s">
        <v>211</v>
      </c>
      <c r="D15" s="29">
        <f t="shared" si="3"/>
        <v>38655617</v>
      </c>
      <c r="E15" s="38">
        <v>601220</v>
      </c>
      <c r="F15" s="38">
        <v>605858</v>
      </c>
      <c r="G15" s="38">
        <v>2371736.12</v>
      </c>
      <c r="H15" s="38">
        <v>0</v>
      </c>
      <c r="I15" s="38">
        <v>1624418.72</v>
      </c>
      <c r="J15" s="38">
        <v>0</v>
      </c>
      <c r="K15" s="42">
        <v>0</v>
      </c>
      <c r="L15" s="42">
        <v>1891227.5999999999</v>
      </c>
      <c r="M15" s="42">
        <v>11756127</v>
      </c>
      <c r="N15" s="42">
        <v>19805030</v>
      </c>
    </row>
    <row r="16" spans="1:14" x14ac:dyDescent="0.2">
      <c r="A16" s="20">
        <v>5</v>
      </c>
      <c r="B16" s="12" t="s">
        <v>61</v>
      </c>
      <c r="C16" s="10" t="s">
        <v>8</v>
      </c>
      <c r="D16" s="29">
        <f t="shared" si="3"/>
        <v>41880471</v>
      </c>
      <c r="E16" s="38">
        <v>685248</v>
      </c>
      <c r="F16" s="38">
        <v>641190</v>
      </c>
      <c r="G16" s="38">
        <v>2629673.0916666668</v>
      </c>
      <c r="H16" s="38">
        <v>0</v>
      </c>
      <c r="I16" s="38">
        <v>2087133.45</v>
      </c>
      <c r="J16" s="38">
        <v>26481.599999999999</v>
      </c>
      <c r="K16" s="42">
        <v>0</v>
      </c>
      <c r="L16" s="42">
        <v>1959638.4</v>
      </c>
      <c r="M16" s="42">
        <v>12754652</v>
      </c>
      <c r="N16" s="42">
        <v>21096454</v>
      </c>
    </row>
    <row r="17" spans="1:14" x14ac:dyDescent="0.2">
      <c r="A17" s="20">
        <v>6</v>
      </c>
      <c r="B17" s="21" t="s">
        <v>62</v>
      </c>
      <c r="C17" s="10" t="s">
        <v>63</v>
      </c>
      <c r="D17" s="29">
        <f t="shared" si="3"/>
        <v>297519726</v>
      </c>
      <c r="E17" s="38">
        <v>5174024</v>
      </c>
      <c r="F17" s="38">
        <v>401302</v>
      </c>
      <c r="G17" s="38">
        <v>18406388.281666666</v>
      </c>
      <c r="H17" s="38">
        <v>1569345</v>
      </c>
      <c r="I17" s="38">
        <v>17968846.533333331</v>
      </c>
      <c r="J17" s="38">
        <v>0</v>
      </c>
      <c r="K17" s="42">
        <v>14952514.678333335</v>
      </c>
      <c r="L17" s="42">
        <v>16915122</v>
      </c>
      <c r="M17" s="42">
        <v>85504037</v>
      </c>
      <c r="N17" s="42">
        <v>136628147</v>
      </c>
    </row>
    <row r="18" spans="1:14" x14ac:dyDescent="0.2">
      <c r="A18" s="20">
        <v>7</v>
      </c>
      <c r="B18" s="12" t="s">
        <v>64</v>
      </c>
      <c r="C18" s="10" t="s">
        <v>212</v>
      </c>
      <c r="D18" s="29">
        <f t="shared" si="3"/>
        <v>108948239</v>
      </c>
      <c r="E18" s="38">
        <v>1803241</v>
      </c>
      <c r="F18" s="38">
        <v>762064</v>
      </c>
      <c r="G18" s="38">
        <v>6759253.1983333342</v>
      </c>
      <c r="H18" s="38">
        <v>0</v>
      </c>
      <c r="I18" s="38">
        <v>5483724.0499999998</v>
      </c>
      <c r="J18" s="38">
        <v>22068</v>
      </c>
      <c r="K18" s="42">
        <v>0</v>
      </c>
      <c r="L18" s="42">
        <v>5797341.6799999997</v>
      </c>
      <c r="M18" s="42">
        <v>33363168</v>
      </c>
      <c r="N18" s="42">
        <v>54957379</v>
      </c>
    </row>
    <row r="19" spans="1:14" x14ac:dyDescent="0.2">
      <c r="A19" s="20">
        <v>8</v>
      </c>
      <c r="B19" s="21" t="s">
        <v>65</v>
      </c>
      <c r="C19" s="10" t="s">
        <v>17</v>
      </c>
      <c r="D19" s="29">
        <f t="shared" si="3"/>
        <v>43520154</v>
      </c>
      <c r="E19" s="38">
        <v>721380</v>
      </c>
      <c r="F19" s="38">
        <v>498745</v>
      </c>
      <c r="G19" s="38">
        <v>2801498.541666667</v>
      </c>
      <c r="H19" s="38">
        <v>4174</v>
      </c>
      <c r="I19" s="38">
        <v>2376947.2799999998</v>
      </c>
      <c r="J19" s="38">
        <v>0</v>
      </c>
      <c r="K19" s="42">
        <v>0</v>
      </c>
      <c r="L19" s="42">
        <v>1469728.8</v>
      </c>
      <c r="M19" s="42">
        <v>13476308</v>
      </c>
      <c r="N19" s="42">
        <v>22171372</v>
      </c>
    </row>
    <row r="20" spans="1:14" x14ac:dyDescent="0.2">
      <c r="A20" s="20">
        <v>9</v>
      </c>
      <c r="B20" s="21" t="s">
        <v>66</v>
      </c>
      <c r="C20" s="10" t="s">
        <v>6</v>
      </c>
      <c r="D20" s="29">
        <f t="shared" si="3"/>
        <v>41664130</v>
      </c>
      <c r="E20" s="38">
        <v>638613</v>
      </c>
      <c r="F20" s="38">
        <v>725616</v>
      </c>
      <c r="G20" s="38">
        <v>2493049.7416666662</v>
      </c>
      <c r="H20" s="38">
        <v>20869</v>
      </c>
      <c r="I20" s="38">
        <v>1892891.75</v>
      </c>
      <c r="J20" s="38">
        <v>0</v>
      </c>
      <c r="K20" s="42">
        <v>0</v>
      </c>
      <c r="L20" s="42">
        <v>4056098.4000000004</v>
      </c>
      <c r="M20" s="42">
        <v>11988946</v>
      </c>
      <c r="N20" s="42">
        <v>19848046</v>
      </c>
    </row>
    <row r="21" spans="1:14" x14ac:dyDescent="0.2">
      <c r="A21" s="20">
        <v>10</v>
      </c>
      <c r="B21" s="21" t="s">
        <v>67</v>
      </c>
      <c r="C21" s="10" t="s">
        <v>18</v>
      </c>
      <c r="D21" s="29">
        <f t="shared" si="3"/>
        <v>52798820</v>
      </c>
      <c r="E21" s="38">
        <v>871791</v>
      </c>
      <c r="F21" s="38">
        <v>604742</v>
      </c>
      <c r="G21" s="38">
        <v>3413696.5466666669</v>
      </c>
      <c r="H21" s="38">
        <v>0</v>
      </c>
      <c r="I21" s="38">
        <v>2895979.95</v>
      </c>
      <c r="J21" s="38">
        <v>4413.6000000000004</v>
      </c>
      <c r="K21" s="42">
        <v>0</v>
      </c>
      <c r="L21" s="42">
        <v>3767007.6</v>
      </c>
      <c r="M21" s="42">
        <v>15435615</v>
      </c>
      <c r="N21" s="42">
        <v>25805574</v>
      </c>
    </row>
    <row r="22" spans="1:14" x14ac:dyDescent="0.2">
      <c r="A22" s="20">
        <v>11</v>
      </c>
      <c r="B22" s="21" t="s">
        <v>68</v>
      </c>
      <c r="C22" s="10" t="s">
        <v>7</v>
      </c>
      <c r="D22" s="29">
        <f t="shared" si="3"/>
        <v>41248480</v>
      </c>
      <c r="E22" s="38">
        <v>650797</v>
      </c>
      <c r="F22" s="38">
        <v>656439</v>
      </c>
      <c r="G22" s="38">
        <v>2535290.8433333328</v>
      </c>
      <c r="H22" s="38">
        <v>12522</v>
      </c>
      <c r="I22" s="38">
        <v>2016245.75</v>
      </c>
      <c r="J22" s="38">
        <v>0</v>
      </c>
      <c r="K22" s="42">
        <v>0</v>
      </c>
      <c r="L22" s="42">
        <v>3581636.3999999994</v>
      </c>
      <c r="M22" s="42">
        <v>11859798</v>
      </c>
      <c r="N22" s="42">
        <v>19935751</v>
      </c>
    </row>
    <row r="23" spans="1:14" x14ac:dyDescent="0.2">
      <c r="A23" s="20">
        <v>12</v>
      </c>
      <c r="B23" s="21" t="s">
        <v>69</v>
      </c>
      <c r="C23" s="10" t="s">
        <v>19</v>
      </c>
      <c r="D23" s="29">
        <f t="shared" si="3"/>
        <v>77908189</v>
      </c>
      <c r="E23" s="38">
        <v>1341507</v>
      </c>
      <c r="F23" s="38">
        <v>885913</v>
      </c>
      <c r="G23" s="38">
        <v>5071811.9800000004</v>
      </c>
      <c r="H23" s="38">
        <v>4174</v>
      </c>
      <c r="I23" s="38">
        <v>4167322</v>
      </c>
      <c r="J23" s="38">
        <v>0</v>
      </c>
      <c r="K23" s="42">
        <v>0</v>
      </c>
      <c r="L23" s="42">
        <v>2206800</v>
      </c>
      <c r="M23" s="42">
        <v>24281046</v>
      </c>
      <c r="N23" s="42">
        <v>39949615</v>
      </c>
    </row>
    <row r="24" spans="1:14" x14ac:dyDescent="0.2">
      <c r="A24" s="20">
        <v>13</v>
      </c>
      <c r="B24" s="21" t="s">
        <v>231</v>
      </c>
      <c r="C24" s="10" t="s">
        <v>232</v>
      </c>
      <c r="D24" s="29">
        <f t="shared" si="3"/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2">
        <v>0</v>
      </c>
      <c r="L24" s="42">
        <v>0</v>
      </c>
      <c r="M24" s="42">
        <v>0</v>
      </c>
      <c r="N24" s="42">
        <v>0</v>
      </c>
    </row>
    <row r="25" spans="1:14" x14ac:dyDescent="0.2">
      <c r="A25" s="20">
        <v>14</v>
      </c>
      <c r="B25" s="21" t="s">
        <v>70</v>
      </c>
      <c r="C25" s="10" t="s">
        <v>22</v>
      </c>
      <c r="D25" s="29">
        <f t="shared" si="3"/>
        <v>51101207</v>
      </c>
      <c r="E25" s="38">
        <v>861707</v>
      </c>
      <c r="F25" s="38">
        <v>523663</v>
      </c>
      <c r="G25" s="38">
        <v>3319574.4866666668</v>
      </c>
      <c r="H25" s="38">
        <v>530072</v>
      </c>
      <c r="I25" s="38">
        <v>3038086.6933333334</v>
      </c>
      <c r="J25" s="38">
        <v>48549.599999999999</v>
      </c>
      <c r="K25" s="42">
        <v>0</v>
      </c>
      <c r="L25" s="42">
        <v>983130.51333333342</v>
      </c>
      <c r="M25" s="42">
        <v>16007385</v>
      </c>
      <c r="N25" s="42">
        <v>25789039</v>
      </c>
    </row>
    <row r="26" spans="1:14" x14ac:dyDescent="0.2">
      <c r="A26" s="20">
        <v>15</v>
      </c>
      <c r="B26" s="21" t="s">
        <v>71</v>
      </c>
      <c r="C26" s="10" t="s">
        <v>10</v>
      </c>
      <c r="D26" s="29">
        <f t="shared" si="3"/>
        <v>76981448</v>
      </c>
      <c r="E26" s="38">
        <v>1312938</v>
      </c>
      <c r="F26" s="38">
        <v>947652</v>
      </c>
      <c r="G26" s="38">
        <v>4511191.4766666666</v>
      </c>
      <c r="H26" s="38">
        <v>58433</v>
      </c>
      <c r="I26" s="38">
        <v>4513647.92</v>
      </c>
      <c r="J26" s="38">
        <v>15447.6</v>
      </c>
      <c r="K26" s="42">
        <v>0</v>
      </c>
      <c r="L26" s="42">
        <v>3385231.1999999997</v>
      </c>
      <c r="M26" s="42">
        <v>22983902</v>
      </c>
      <c r="N26" s="42">
        <v>39253005</v>
      </c>
    </row>
    <row r="27" spans="1:14" x14ac:dyDescent="0.2">
      <c r="A27" s="20">
        <v>16</v>
      </c>
      <c r="B27" s="21" t="s">
        <v>72</v>
      </c>
      <c r="C27" s="10" t="s">
        <v>343</v>
      </c>
      <c r="D27" s="29">
        <f t="shared" si="3"/>
        <v>94755734</v>
      </c>
      <c r="E27" s="38">
        <v>1667536</v>
      </c>
      <c r="F27" s="38">
        <v>952859</v>
      </c>
      <c r="G27" s="38">
        <v>5615533.6249999991</v>
      </c>
      <c r="H27" s="38">
        <v>4174</v>
      </c>
      <c r="I27" s="38">
        <v>5402477.4749999996</v>
      </c>
      <c r="J27" s="38">
        <v>2206.8000000000002</v>
      </c>
      <c r="K27" s="42">
        <v>0</v>
      </c>
      <c r="L27" s="42">
        <v>2794912.2199999997</v>
      </c>
      <c r="M27" s="42">
        <v>29473990</v>
      </c>
      <c r="N27" s="42">
        <v>48842045</v>
      </c>
    </row>
    <row r="28" spans="1:14" x14ac:dyDescent="0.2">
      <c r="A28" s="20">
        <v>17</v>
      </c>
      <c r="B28" s="21" t="s">
        <v>73</v>
      </c>
      <c r="C28" s="10" t="s">
        <v>9</v>
      </c>
      <c r="D28" s="29">
        <f t="shared" si="3"/>
        <v>174391565</v>
      </c>
      <c r="E28" s="38">
        <v>3107776</v>
      </c>
      <c r="F28" s="38">
        <v>1356764</v>
      </c>
      <c r="G28" s="38">
        <v>9311317.9733333327</v>
      </c>
      <c r="H28" s="38">
        <v>4174</v>
      </c>
      <c r="I28" s="38">
        <v>10172728.050000001</v>
      </c>
      <c r="J28" s="38">
        <v>99306</v>
      </c>
      <c r="K28" s="42">
        <v>0</v>
      </c>
      <c r="L28" s="42">
        <v>9286955.2400000002</v>
      </c>
      <c r="M28" s="42">
        <v>52079232</v>
      </c>
      <c r="N28" s="42">
        <v>88973312</v>
      </c>
    </row>
    <row r="29" spans="1:14" x14ac:dyDescent="0.2">
      <c r="A29" s="20">
        <v>18</v>
      </c>
      <c r="B29" s="12" t="s">
        <v>74</v>
      </c>
      <c r="C29" s="10" t="s">
        <v>11</v>
      </c>
      <c r="D29" s="29">
        <f t="shared" si="3"/>
        <v>31962311</v>
      </c>
      <c r="E29" s="38">
        <v>544081</v>
      </c>
      <c r="F29" s="38">
        <v>493538</v>
      </c>
      <c r="G29" s="38">
        <v>1846283.6850000005</v>
      </c>
      <c r="H29" s="38">
        <v>313034</v>
      </c>
      <c r="I29" s="38">
        <v>1885006.0533333332</v>
      </c>
      <c r="J29" s="38">
        <v>0</v>
      </c>
      <c r="K29" s="42">
        <v>0</v>
      </c>
      <c r="L29" s="42">
        <v>1599930.0000000002</v>
      </c>
      <c r="M29" s="42">
        <v>9330667</v>
      </c>
      <c r="N29" s="42">
        <v>15949771</v>
      </c>
    </row>
    <row r="30" spans="1:14" x14ac:dyDescent="0.2">
      <c r="A30" s="20">
        <v>19</v>
      </c>
      <c r="B30" s="12" t="s">
        <v>75</v>
      </c>
      <c r="C30" s="10" t="s">
        <v>213</v>
      </c>
      <c r="D30" s="29">
        <f t="shared" si="3"/>
        <v>26676968</v>
      </c>
      <c r="E30" s="38">
        <v>417199</v>
      </c>
      <c r="F30" s="38">
        <v>336588</v>
      </c>
      <c r="G30" s="38">
        <v>1659555.8766666665</v>
      </c>
      <c r="H30" s="38">
        <v>8348</v>
      </c>
      <c r="I30" s="38">
        <v>1389920.96</v>
      </c>
      <c r="J30" s="38">
        <v>0</v>
      </c>
      <c r="K30" s="42">
        <v>0</v>
      </c>
      <c r="L30" s="42">
        <v>2526786</v>
      </c>
      <c r="M30" s="42">
        <v>7677604</v>
      </c>
      <c r="N30" s="42">
        <v>12660966</v>
      </c>
    </row>
    <row r="31" spans="1:14" x14ac:dyDescent="0.2">
      <c r="A31" s="20">
        <v>20</v>
      </c>
      <c r="B31" s="12" t="s">
        <v>76</v>
      </c>
      <c r="C31" s="10" t="s">
        <v>344</v>
      </c>
      <c r="D31" s="29">
        <f t="shared" si="3"/>
        <v>130951365</v>
      </c>
      <c r="E31" s="38">
        <v>2205735</v>
      </c>
      <c r="F31" s="38">
        <v>847606</v>
      </c>
      <c r="G31" s="38">
        <v>7435043.956666667</v>
      </c>
      <c r="H31" s="38">
        <v>66780</v>
      </c>
      <c r="I31" s="38">
        <v>7443702.666666666</v>
      </c>
      <c r="J31" s="38">
        <v>0</v>
      </c>
      <c r="K31" s="42">
        <v>0</v>
      </c>
      <c r="L31" s="42">
        <v>9320235.5999999996</v>
      </c>
      <c r="M31" s="42">
        <v>38632399</v>
      </c>
      <c r="N31" s="42">
        <v>64999863</v>
      </c>
    </row>
    <row r="32" spans="1:14" x14ac:dyDescent="0.2">
      <c r="A32" s="20">
        <v>21</v>
      </c>
      <c r="B32" s="12" t="s">
        <v>77</v>
      </c>
      <c r="C32" s="10" t="s">
        <v>38</v>
      </c>
      <c r="D32" s="29">
        <f t="shared" si="3"/>
        <v>108827579</v>
      </c>
      <c r="E32" s="38">
        <v>1909116</v>
      </c>
      <c r="F32" s="38">
        <v>181125</v>
      </c>
      <c r="G32" s="38">
        <v>5654942.291666666</v>
      </c>
      <c r="H32" s="38">
        <v>876496</v>
      </c>
      <c r="I32" s="38">
        <v>6579213.7750000004</v>
      </c>
      <c r="J32" s="38">
        <v>116960.39999999998</v>
      </c>
      <c r="K32" s="42">
        <v>0</v>
      </c>
      <c r="L32" s="42">
        <v>12174915.6</v>
      </c>
      <c r="M32" s="42">
        <v>31678700</v>
      </c>
      <c r="N32" s="42">
        <v>49656110</v>
      </c>
    </row>
    <row r="33" spans="1:14" x14ac:dyDescent="0.2">
      <c r="A33" s="20">
        <v>22</v>
      </c>
      <c r="B33" s="21" t="s">
        <v>78</v>
      </c>
      <c r="C33" s="10" t="s">
        <v>79</v>
      </c>
      <c r="D33" s="29">
        <f t="shared" si="3"/>
        <v>51209851</v>
      </c>
      <c r="E33" s="38">
        <v>799084</v>
      </c>
      <c r="F33" s="38">
        <v>267893</v>
      </c>
      <c r="G33" s="38">
        <v>3032314.8333333335</v>
      </c>
      <c r="H33" s="38">
        <v>7611</v>
      </c>
      <c r="I33" s="38">
        <v>2853984.1366666667</v>
      </c>
      <c r="J33" s="38">
        <v>0</v>
      </c>
      <c r="K33" s="42">
        <v>0</v>
      </c>
      <c r="L33" s="42">
        <v>5102647.5599999996</v>
      </c>
      <c r="M33" s="42">
        <v>14535424</v>
      </c>
      <c r="N33" s="42">
        <v>24610892</v>
      </c>
    </row>
    <row r="34" spans="1:14" ht="12" customHeight="1" x14ac:dyDescent="0.2">
      <c r="A34" s="20">
        <v>23</v>
      </c>
      <c r="B34" s="21" t="s">
        <v>80</v>
      </c>
      <c r="C34" s="10" t="s">
        <v>81</v>
      </c>
      <c r="D34" s="29">
        <f t="shared" si="3"/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42">
        <v>0</v>
      </c>
      <c r="L34" s="42">
        <v>0</v>
      </c>
      <c r="M34" s="42">
        <v>0</v>
      </c>
      <c r="N34" s="42">
        <v>0</v>
      </c>
    </row>
    <row r="35" spans="1:14" ht="24" x14ac:dyDescent="0.2">
      <c r="A35" s="20">
        <v>24</v>
      </c>
      <c r="B35" s="21" t="s">
        <v>82</v>
      </c>
      <c r="C35" s="10" t="s">
        <v>83</v>
      </c>
      <c r="D35" s="29">
        <f t="shared" si="3"/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42"/>
      <c r="L35" s="42">
        <v>0</v>
      </c>
      <c r="M35" s="42">
        <v>0</v>
      </c>
      <c r="N35" s="42">
        <v>0</v>
      </c>
    </row>
    <row r="36" spans="1:14" x14ac:dyDescent="0.2">
      <c r="A36" s="20">
        <v>25</v>
      </c>
      <c r="B36" s="12" t="s">
        <v>84</v>
      </c>
      <c r="C36" s="10" t="s">
        <v>85</v>
      </c>
      <c r="D36" s="29">
        <f t="shared" si="3"/>
        <v>438722919</v>
      </c>
      <c r="E36" s="263">
        <f>8550689+990690.12</f>
        <v>9541379.1199999992</v>
      </c>
      <c r="F36" s="263">
        <f>1267131+409856</f>
        <v>1676987</v>
      </c>
      <c r="G36" s="38">
        <v>27457657.831666667</v>
      </c>
      <c r="H36" s="38">
        <v>8348</v>
      </c>
      <c r="I36" s="38">
        <v>35962040.524999999</v>
      </c>
      <c r="J36" s="38">
        <v>17654.400000000001</v>
      </c>
      <c r="K36" s="42">
        <v>35495942.655000001</v>
      </c>
      <c r="L36" s="42">
        <v>44847723</v>
      </c>
      <c r="M36" s="42">
        <v>20420989</v>
      </c>
      <c r="N36" s="42">
        <v>263294197</v>
      </c>
    </row>
    <row r="37" spans="1:14" ht="15.75" customHeight="1" x14ac:dyDescent="0.2">
      <c r="A37" s="20">
        <v>26</v>
      </c>
      <c r="B37" s="21" t="s">
        <v>86</v>
      </c>
      <c r="C37" s="10" t="s">
        <v>87</v>
      </c>
      <c r="D37" s="29">
        <f t="shared" si="3"/>
        <v>16165678</v>
      </c>
      <c r="E37" s="263">
        <f>1486035-990690.13</f>
        <v>495344.87</v>
      </c>
      <c r="F37" s="263">
        <f>614784-409856</f>
        <v>204928</v>
      </c>
      <c r="G37" s="38">
        <v>0</v>
      </c>
      <c r="H37" s="38">
        <v>0</v>
      </c>
      <c r="I37" s="38">
        <v>0</v>
      </c>
      <c r="J37" s="38">
        <v>0</v>
      </c>
      <c r="K37" s="42">
        <v>793212</v>
      </c>
      <c r="L37" s="42">
        <v>164377.5</v>
      </c>
      <c r="M37" s="42">
        <v>0</v>
      </c>
      <c r="N37" s="42">
        <v>14507816</v>
      </c>
    </row>
    <row r="38" spans="1:14" x14ac:dyDescent="0.2">
      <c r="A38" s="20">
        <v>27</v>
      </c>
      <c r="B38" s="13" t="s">
        <v>88</v>
      </c>
      <c r="C38" s="10" t="s">
        <v>89</v>
      </c>
      <c r="D38" s="29">
        <f t="shared" si="3"/>
        <v>153330309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42">
        <v>0</v>
      </c>
      <c r="L38" s="42">
        <v>10676230.84</v>
      </c>
      <c r="M38" s="42">
        <v>142654078</v>
      </c>
      <c r="N38" s="42">
        <v>0</v>
      </c>
    </row>
    <row r="39" spans="1:14" x14ac:dyDescent="0.2">
      <c r="A39" s="20">
        <v>28</v>
      </c>
      <c r="B39" s="13" t="s">
        <v>90</v>
      </c>
      <c r="C39" s="10" t="s">
        <v>39</v>
      </c>
      <c r="D39" s="29">
        <f t="shared" si="3"/>
        <v>147171051</v>
      </c>
      <c r="E39" s="38">
        <v>2569996</v>
      </c>
      <c r="F39" s="38">
        <v>831613</v>
      </c>
      <c r="G39" s="38">
        <v>9720221.3200000003</v>
      </c>
      <c r="H39" s="38">
        <v>45912</v>
      </c>
      <c r="I39" s="38">
        <v>8404012.1999999993</v>
      </c>
      <c r="J39" s="38">
        <v>22068</v>
      </c>
      <c r="K39" s="42">
        <v>0</v>
      </c>
      <c r="L39" s="42">
        <v>10706798.919999998</v>
      </c>
      <c r="M39" s="42">
        <v>44353541</v>
      </c>
      <c r="N39" s="42">
        <v>70516889</v>
      </c>
    </row>
    <row r="40" spans="1:14" ht="12.75" customHeight="1" x14ac:dyDescent="0.2">
      <c r="A40" s="20">
        <v>29</v>
      </c>
      <c r="B40" s="12" t="s">
        <v>91</v>
      </c>
      <c r="C40" s="10" t="s">
        <v>37</v>
      </c>
      <c r="D40" s="29">
        <f t="shared" si="3"/>
        <v>215723343</v>
      </c>
      <c r="E40" s="38">
        <v>3883354</v>
      </c>
      <c r="F40" s="38">
        <v>293445</v>
      </c>
      <c r="G40" s="38">
        <v>10423168.99</v>
      </c>
      <c r="H40" s="38">
        <v>8348</v>
      </c>
      <c r="I40" s="38">
        <v>13543517.35</v>
      </c>
      <c r="J40" s="38">
        <v>591422.39999999991</v>
      </c>
      <c r="K40" s="42">
        <v>0</v>
      </c>
      <c r="L40" s="42">
        <v>14325290.613333333</v>
      </c>
      <c r="M40" s="42">
        <v>71001012</v>
      </c>
      <c r="N40" s="42">
        <v>101653785</v>
      </c>
    </row>
    <row r="41" spans="1:14" x14ac:dyDescent="0.2">
      <c r="A41" s="20">
        <v>30</v>
      </c>
      <c r="B41" s="13" t="s">
        <v>92</v>
      </c>
      <c r="C41" s="10" t="s">
        <v>16</v>
      </c>
      <c r="D41" s="29">
        <f t="shared" si="3"/>
        <v>45810594</v>
      </c>
      <c r="E41" s="38">
        <v>743228</v>
      </c>
      <c r="F41" s="38">
        <v>562715</v>
      </c>
      <c r="G41" s="38">
        <v>2738397.9233333338</v>
      </c>
      <c r="H41" s="38">
        <v>8348</v>
      </c>
      <c r="I41" s="38">
        <v>2288997.0999999996</v>
      </c>
      <c r="J41" s="38">
        <v>0</v>
      </c>
      <c r="K41" s="42">
        <v>0</v>
      </c>
      <c r="L41" s="42">
        <v>3049797.5999999996</v>
      </c>
      <c r="M41" s="42">
        <v>13921380</v>
      </c>
      <c r="N41" s="42">
        <v>22497730</v>
      </c>
    </row>
    <row r="42" spans="1:14" x14ac:dyDescent="0.2">
      <c r="A42" s="20">
        <v>31</v>
      </c>
      <c r="B42" s="21" t="s">
        <v>93</v>
      </c>
      <c r="C42" s="10" t="s">
        <v>21</v>
      </c>
      <c r="D42" s="29">
        <f t="shared" si="3"/>
        <v>146925258</v>
      </c>
      <c r="E42" s="38">
        <v>2667049</v>
      </c>
      <c r="F42" s="38">
        <v>744584</v>
      </c>
      <c r="G42" s="38">
        <v>7077539.7200000007</v>
      </c>
      <c r="H42" s="38">
        <v>20869</v>
      </c>
      <c r="I42" s="38">
        <v>8852474.4250000007</v>
      </c>
      <c r="J42" s="38">
        <v>22068</v>
      </c>
      <c r="K42" s="42">
        <v>0</v>
      </c>
      <c r="L42" s="42">
        <v>4787163.4000000004</v>
      </c>
      <c r="M42" s="42">
        <v>46063692</v>
      </c>
      <c r="N42" s="42">
        <v>76689818</v>
      </c>
    </row>
    <row r="43" spans="1:14" x14ac:dyDescent="0.2">
      <c r="A43" s="20">
        <v>32</v>
      </c>
      <c r="B43" s="13" t="s">
        <v>94</v>
      </c>
      <c r="C43" s="10" t="s">
        <v>24</v>
      </c>
      <c r="D43" s="29">
        <f t="shared" si="3"/>
        <v>57220555</v>
      </c>
      <c r="E43" s="38">
        <v>986909</v>
      </c>
      <c r="F43" s="38">
        <v>714458</v>
      </c>
      <c r="G43" s="38">
        <v>2837998.99</v>
      </c>
      <c r="H43" s="38">
        <v>0</v>
      </c>
      <c r="I43" s="38">
        <v>3054708.9749999996</v>
      </c>
      <c r="J43" s="38">
        <v>0</v>
      </c>
      <c r="K43" s="42">
        <v>0</v>
      </c>
      <c r="L43" s="42">
        <v>732657.6</v>
      </c>
      <c r="M43" s="42">
        <v>18378860</v>
      </c>
      <c r="N43" s="42">
        <v>30514962</v>
      </c>
    </row>
    <row r="44" spans="1:14" x14ac:dyDescent="0.2">
      <c r="A44" s="20">
        <v>33</v>
      </c>
      <c r="B44" s="12" t="s">
        <v>95</v>
      </c>
      <c r="C44" s="10" t="s">
        <v>214</v>
      </c>
      <c r="D44" s="29">
        <f t="shared" si="3"/>
        <v>145019988</v>
      </c>
      <c r="E44" s="38">
        <v>2588903</v>
      </c>
      <c r="F44" s="38">
        <v>992654</v>
      </c>
      <c r="G44" s="38">
        <v>9497021.0400000028</v>
      </c>
      <c r="H44" s="38">
        <v>0</v>
      </c>
      <c r="I44" s="38">
        <v>8653571.5999999996</v>
      </c>
      <c r="J44" s="38">
        <v>8827.2000000000007</v>
      </c>
      <c r="K44" s="42">
        <v>0</v>
      </c>
      <c r="L44" s="42">
        <v>4431254.4000000004</v>
      </c>
      <c r="M44" s="42">
        <v>44826859</v>
      </c>
      <c r="N44" s="42">
        <v>74020898</v>
      </c>
    </row>
    <row r="45" spans="1:14" x14ac:dyDescent="0.2">
      <c r="A45" s="20">
        <v>34</v>
      </c>
      <c r="B45" s="14" t="s">
        <v>96</v>
      </c>
      <c r="C45" s="15" t="s">
        <v>215</v>
      </c>
      <c r="D45" s="29">
        <f t="shared" si="3"/>
        <v>51031794</v>
      </c>
      <c r="E45" s="38">
        <v>873891</v>
      </c>
      <c r="F45" s="38">
        <v>613296</v>
      </c>
      <c r="G45" s="38">
        <v>3250428.4033333343</v>
      </c>
      <c r="H45" s="38">
        <v>0</v>
      </c>
      <c r="I45" s="38">
        <v>2659695.15</v>
      </c>
      <c r="J45" s="38">
        <v>0</v>
      </c>
      <c r="K45" s="42">
        <v>0</v>
      </c>
      <c r="L45" s="42">
        <v>1672754.4000000001</v>
      </c>
      <c r="M45" s="42">
        <v>15163833</v>
      </c>
      <c r="N45" s="42">
        <v>26797896</v>
      </c>
    </row>
    <row r="46" spans="1:14" x14ac:dyDescent="0.2">
      <c r="A46" s="20">
        <v>35</v>
      </c>
      <c r="B46" s="12" t="s">
        <v>97</v>
      </c>
      <c r="C46" s="10" t="s">
        <v>216</v>
      </c>
      <c r="D46" s="29">
        <f t="shared" si="3"/>
        <v>32257471</v>
      </c>
      <c r="E46" s="38">
        <v>537359</v>
      </c>
      <c r="F46" s="38">
        <v>466016</v>
      </c>
      <c r="G46" s="38">
        <v>2146738.1366666667</v>
      </c>
      <c r="H46" s="38">
        <v>8348</v>
      </c>
      <c r="I46" s="38">
        <v>1523200.1866666665</v>
      </c>
      <c r="J46" s="38">
        <v>0</v>
      </c>
      <c r="K46" s="42">
        <v>0</v>
      </c>
      <c r="L46" s="42">
        <v>335433.60000000003</v>
      </c>
      <c r="M46" s="42">
        <v>10049883</v>
      </c>
      <c r="N46" s="42">
        <v>17190493</v>
      </c>
    </row>
    <row r="47" spans="1:14" x14ac:dyDescent="0.2">
      <c r="A47" s="20">
        <v>36</v>
      </c>
      <c r="B47" s="12" t="s">
        <v>98</v>
      </c>
      <c r="C47" s="10" t="s">
        <v>23</v>
      </c>
      <c r="D47" s="29">
        <f t="shared" si="3"/>
        <v>58422119</v>
      </c>
      <c r="E47" s="38">
        <v>955819</v>
      </c>
      <c r="F47" s="38">
        <v>830497</v>
      </c>
      <c r="G47" s="38">
        <v>3705687.1033333335</v>
      </c>
      <c r="H47" s="38">
        <v>154430</v>
      </c>
      <c r="I47" s="38">
        <v>2718775.5999999996</v>
      </c>
      <c r="J47" s="38">
        <v>0</v>
      </c>
      <c r="K47" s="42">
        <v>0</v>
      </c>
      <c r="L47" s="42">
        <v>2513545.1999999997</v>
      </c>
      <c r="M47" s="42">
        <v>17312141</v>
      </c>
      <c r="N47" s="42">
        <v>30231224</v>
      </c>
    </row>
    <row r="48" spans="1:14" x14ac:dyDescent="0.2">
      <c r="A48" s="20">
        <v>37</v>
      </c>
      <c r="B48" s="21" t="s">
        <v>99</v>
      </c>
      <c r="C48" s="10" t="s">
        <v>20</v>
      </c>
      <c r="D48" s="29">
        <f t="shared" si="3"/>
        <v>27503862</v>
      </c>
      <c r="E48" s="38">
        <v>419300</v>
      </c>
      <c r="F48" s="38">
        <v>457090</v>
      </c>
      <c r="G48" s="38">
        <v>1713963.2233333332</v>
      </c>
      <c r="H48" s="38">
        <v>0</v>
      </c>
      <c r="I48" s="38">
        <v>1235684.1200000001</v>
      </c>
      <c r="J48" s="38">
        <v>83858.400000000009</v>
      </c>
      <c r="K48" s="42">
        <v>0</v>
      </c>
      <c r="L48" s="42">
        <v>2100873.5999999996</v>
      </c>
      <c r="M48" s="42">
        <v>8194975</v>
      </c>
      <c r="N48" s="42">
        <v>13298118</v>
      </c>
    </row>
    <row r="49" spans="1:14" x14ac:dyDescent="0.2">
      <c r="A49" s="20">
        <v>38</v>
      </c>
      <c r="B49" s="13" t="s">
        <v>100</v>
      </c>
      <c r="C49" s="10" t="s">
        <v>101</v>
      </c>
      <c r="D49" s="29">
        <f t="shared" si="3"/>
        <v>19231480</v>
      </c>
      <c r="E49" s="38">
        <v>512571</v>
      </c>
      <c r="F49" s="38">
        <v>7438</v>
      </c>
      <c r="G49" s="38">
        <v>2439643.1066666665</v>
      </c>
      <c r="H49" s="38">
        <v>0</v>
      </c>
      <c r="I49" s="38">
        <v>1769133.65</v>
      </c>
      <c r="J49" s="38">
        <v>0</v>
      </c>
      <c r="K49" s="42">
        <v>0</v>
      </c>
      <c r="L49" s="42">
        <v>132408</v>
      </c>
      <c r="M49" s="42">
        <v>314220</v>
      </c>
      <c r="N49" s="42">
        <v>14056066</v>
      </c>
    </row>
    <row r="50" spans="1:14" x14ac:dyDescent="0.2">
      <c r="A50" s="20">
        <v>39</v>
      </c>
      <c r="B50" s="21" t="s">
        <v>102</v>
      </c>
      <c r="C50" s="10" t="s">
        <v>103</v>
      </c>
      <c r="D50" s="29">
        <f t="shared" si="3"/>
        <v>220158342</v>
      </c>
      <c r="E50" s="184">
        <v>3535478</v>
      </c>
      <c r="F50" s="38">
        <v>408368</v>
      </c>
      <c r="G50" s="38">
        <v>12681900.076666668</v>
      </c>
      <c r="H50" s="38">
        <v>29217</v>
      </c>
      <c r="I50" s="38">
        <v>12206407.85</v>
      </c>
      <c r="J50" s="38">
        <v>52963.199999999997</v>
      </c>
      <c r="K50" s="42">
        <v>16001892.294999998</v>
      </c>
      <c r="L50" s="42">
        <v>23152396</v>
      </c>
      <c r="M50" s="42">
        <v>57918602</v>
      </c>
      <c r="N50" s="42">
        <v>94171118</v>
      </c>
    </row>
    <row r="51" spans="1:14" x14ac:dyDescent="0.2">
      <c r="A51" s="20">
        <v>40</v>
      </c>
      <c r="B51" s="12" t="s">
        <v>104</v>
      </c>
      <c r="C51" s="10" t="s">
        <v>221</v>
      </c>
      <c r="D51" s="29">
        <f t="shared" si="3"/>
        <v>46731702</v>
      </c>
      <c r="E51" s="38">
        <v>774318</v>
      </c>
      <c r="F51" s="38">
        <v>734170</v>
      </c>
      <c r="G51" s="38">
        <v>2964212.5550000002</v>
      </c>
      <c r="H51" s="38">
        <v>0</v>
      </c>
      <c r="I51" s="38">
        <v>2167196.1749999998</v>
      </c>
      <c r="J51" s="38">
        <v>4413.6000000000004</v>
      </c>
      <c r="K51" s="42">
        <v>0</v>
      </c>
      <c r="L51" s="42">
        <v>3654460.8</v>
      </c>
      <c r="M51" s="42">
        <v>13632283</v>
      </c>
      <c r="N51" s="42">
        <v>22800648</v>
      </c>
    </row>
    <row r="52" spans="1:14" ht="10.5" customHeight="1" x14ac:dyDescent="0.2">
      <c r="A52" s="20">
        <v>41</v>
      </c>
      <c r="B52" s="12" t="s">
        <v>105</v>
      </c>
      <c r="C52" s="10" t="s">
        <v>2</v>
      </c>
      <c r="D52" s="29">
        <f t="shared" si="3"/>
        <v>157321325</v>
      </c>
      <c r="E52" s="38">
        <v>2760740</v>
      </c>
      <c r="F52" s="38">
        <v>711855</v>
      </c>
      <c r="G52" s="38">
        <v>10360226.503333332</v>
      </c>
      <c r="H52" s="38">
        <v>4174</v>
      </c>
      <c r="I52" s="38">
        <v>8954018.4750000015</v>
      </c>
      <c r="J52" s="38">
        <v>4413.6000000000004</v>
      </c>
      <c r="K52" s="42">
        <v>0</v>
      </c>
      <c r="L52" s="42">
        <v>6810184.7999999998</v>
      </c>
      <c r="M52" s="42">
        <v>46661808</v>
      </c>
      <c r="N52" s="42">
        <v>81053905</v>
      </c>
    </row>
    <row r="53" spans="1:14" x14ac:dyDescent="0.2">
      <c r="A53" s="20">
        <v>42</v>
      </c>
      <c r="B53" s="21" t="s">
        <v>106</v>
      </c>
      <c r="C53" s="10" t="s">
        <v>3</v>
      </c>
      <c r="D53" s="29">
        <f t="shared" si="3"/>
        <v>35720318</v>
      </c>
      <c r="E53" s="38">
        <v>587776</v>
      </c>
      <c r="F53" s="38">
        <v>492422</v>
      </c>
      <c r="G53" s="38">
        <v>2260851.4600000004</v>
      </c>
      <c r="H53" s="38">
        <v>0</v>
      </c>
      <c r="I53" s="38">
        <v>1636717.16</v>
      </c>
      <c r="J53" s="38">
        <v>11034</v>
      </c>
      <c r="K53" s="42">
        <v>0</v>
      </c>
      <c r="L53" s="42">
        <v>1231394.4000000001</v>
      </c>
      <c r="M53" s="42">
        <v>10946097</v>
      </c>
      <c r="N53" s="42">
        <v>18554026</v>
      </c>
    </row>
    <row r="54" spans="1:14" x14ac:dyDescent="0.2">
      <c r="A54" s="20">
        <v>43</v>
      </c>
      <c r="B54" s="13" t="s">
        <v>152</v>
      </c>
      <c r="C54" s="10" t="s">
        <v>32</v>
      </c>
      <c r="D54" s="29">
        <f t="shared" si="3"/>
        <v>48754906</v>
      </c>
      <c r="E54" s="38">
        <v>792384</v>
      </c>
      <c r="F54" s="38">
        <v>663133</v>
      </c>
      <c r="G54" s="38">
        <v>3088778.456666667</v>
      </c>
      <c r="H54" s="38">
        <v>16695</v>
      </c>
      <c r="I54" s="38">
        <v>2408506.84</v>
      </c>
      <c r="J54" s="38">
        <v>37515.599999999999</v>
      </c>
      <c r="K54" s="42">
        <v>0</v>
      </c>
      <c r="L54" s="42">
        <v>4638693.6000000006</v>
      </c>
      <c r="M54" s="42">
        <v>13947039</v>
      </c>
      <c r="N54" s="42">
        <v>23162161</v>
      </c>
    </row>
    <row r="55" spans="1:14" x14ac:dyDescent="0.2">
      <c r="A55" s="20">
        <v>44</v>
      </c>
      <c r="B55" s="21" t="s">
        <v>107</v>
      </c>
      <c r="C55" s="10" t="s">
        <v>217</v>
      </c>
      <c r="D55" s="29">
        <f t="shared" si="3"/>
        <v>54247339</v>
      </c>
      <c r="E55" s="38">
        <v>950357</v>
      </c>
      <c r="F55" s="38">
        <v>786611</v>
      </c>
      <c r="G55" s="38">
        <v>3641164.105</v>
      </c>
      <c r="H55" s="38">
        <v>4174</v>
      </c>
      <c r="I55" s="38">
        <v>2897032.7733333334</v>
      </c>
      <c r="J55" s="38">
        <v>0</v>
      </c>
      <c r="K55" s="42">
        <v>0</v>
      </c>
      <c r="L55" s="42">
        <v>900374.4</v>
      </c>
      <c r="M55" s="42">
        <v>16464301</v>
      </c>
      <c r="N55" s="42">
        <v>28603325</v>
      </c>
    </row>
    <row r="56" spans="1:14" ht="10.5" customHeight="1" x14ac:dyDescent="0.2">
      <c r="A56" s="20">
        <v>45</v>
      </c>
      <c r="B56" s="13" t="s">
        <v>108</v>
      </c>
      <c r="C56" s="10" t="s">
        <v>0</v>
      </c>
      <c r="D56" s="29">
        <f t="shared" si="3"/>
        <v>69167546</v>
      </c>
      <c r="E56" s="38">
        <v>1139420</v>
      </c>
      <c r="F56" s="38">
        <v>801860</v>
      </c>
      <c r="G56" s="38">
        <v>4255846.9166666679</v>
      </c>
      <c r="H56" s="38">
        <v>0</v>
      </c>
      <c r="I56" s="38">
        <v>3728238.5466666669</v>
      </c>
      <c r="J56" s="38">
        <v>44136</v>
      </c>
      <c r="K56" s="42">
        <v>0</v>
      </c>
      <c r="L56" s="42">
        <v>5731059.6000000006</v>
      </c>
      <c r="M56" s="42">
        <v>19887817</v>
      </c>
      <c r="N56" s="42">
        <v>33579168</v>
      </c>
    </row>
    <row r="57" spans="1:14" x14ac:dyDescent="0.2">
      <c r="A57" s="20">
        <v>46</v>
      </c>
      <c r="B57" s="21" t="s">
        <v>109</v>
      </c>
      <c r="C57" s="10" t="s">
        <v>4</v>
      </c>
      <c r="D57" s="29">
        <f t="shared" si="3"/>
        <v>24543288</v>
      </c>
      <c r="E57" s="38">
        <v>379386</v>
      </c>
      <c r="F57" s="38">
        <v>411344</v>
      </c>
      <c r="G57" s="38">
        <v>1577164.0883333334</v>
      </c>
      <c r="H57" s="38">
        <v>0</v>
      </c>
      <c r="I57" s="38">
        <v>1076092.1499999999</v>
      </c>
      <c r="J57" s="38">
        <v>2206.8000000000002</v>
      </c>
      <c r="K57" s="42">
        <v>0</v>
      </c>
      <c r="L57" s="42">
        <v>2058944.4</v>
      </c>
      <c r="M57" s="42">
        <v>7279033</v>
      </c>
      <c r="N57" s="42">
        <v>11759118</v>
      </c>
    </row>
    <row r="58" spans="1:14" x14ac:dyDescent="0.2">
      <c r="A58" s="20">
        <v>47</v>
      </c>
      <c r="B58" s="13" t="s">
        <v>110</v>
      </c>
      <c r="C58" s="10" t="s">
        <v>1</v>
      </c>
      <c r="D58" s="29">
        <f t="shared" si="3"/>
        <v>44976613</v>
      </c>
      <c r="E58" s="38">
        <v>733985</v>
      </c>
      <c r="F58" s="38">
        <v>682845</v>
      </c>
      <c r="G58" s="38">
        <v>2809793.6133333337</v>
      </c>
      <c r="H58" s="38">
        <v>37565</v>
      </c>
      <c r="I58" s="38">
        <v>1912274.25</v>
      </c>
      <c r="J58" s="38">
        <v>0</v>
      </c>
      <c r="K58" s="42">
        <v>0</v>
      </c>
      <c r="L58" s="42">
        <v>1390284</v>
      </c>
      <c r="M58" s="42">
        <v>13965429</v>
      </c>
      <c r="N58" s="42">
        <v>23444437</v>
      </c>
    </row>
    <row r="59" spans="1:14" x14ac:dyDescent="0.2">
      <c r="A59" s="20">
        <v>48</v>
      </c>
      <c r="B59" s="21" t="s">
        <v>111</v>
      </c>
      <c r="C59" s="10" t="s">
        <v>218</v>
      </c>
      <c r="D59" s="29">
        <f t="shared" si="3"/>
        <v>65373252</v>
      </c>
      <c r="E59" s="38">
        <v>1149503</v>
      </c>
      <c r="F59" s="38">
        <v>759089</v>
      </c>
      <c r="G59" s="38">
        <v>4719498.8933333345</v>
      </c>
      <c r="H59" s="38">
        <v>4174</v>
      </c>
      <c r="I59" s="38">
        <v>3460933.4533333331</v>
      </c>
      <c r="J59" s="38">
        <v>11034</v>
      </c>
      <c r="K59" s="42">
        <v>0</v>
      </c>
      <c r="L59" s="42">
        <v>684108</v>
      </c>
      <c r="M59" s="42">
        <v>20181233</v>
      </c>
      <c r="N59" s="42">
        <v>34403679</v>
      </c>
    </row>
    <row r="60" spans="1:14" x14ac:dyDescent="0.2">
      <c r="A60" s="20">
        <v>49</v>
      </c>
      <c r="B60" s="21" t="s">
        <v>112</v>
      </c>
      <c r="C60" s="10" t="s">
        <v>25</v>
      </c>
      <c r="D60" s="29">
        <f t="shared" si="3"/>
        <v>248690042</v>
      </c>
      <c r="E60" s="38">
        <v>4111070</v>
      </c>
      <c r="F60" s="38">
        <v>1015714</v>
      </c>
      <c r="G60" s="38">
        <v>15151593.41</v>
      </c>
      <c r="H60" s="38">
        <v>33390</v>
      </c>
      <c r="I60" s="38">
        <v>13782786.9</v>
      </c>
      <c r="J60" s="38">
        <v>0</v>
      </c>
      <c r="K60" s="42">
        <v>0</v>
      </c>
      <c r="L60" s="42">
        <v>23070228</v>
      </c>
      <c r="M60" s="42">
        <v>71681332</v>
      </c>
      <c r="N60" s="42">
        <v>119843928</v>
      </c>
    </row>
    <row r="61" spans="1:14" x14ac:dyDescent="0.2">
      <c r="A61" s="20">
        <v>50</v>
      </c>
      <c r="B61" s="21" t="s">
        <v>160</v>
      </c>
      <c r="C61" s="10" t="s">
        <v>53</v>
      </c>
      <c r="D61" s="29">
        <f t="shared" si="3"/>
        <v>49777212</v>
      </c>
      <c r="E61" s="38">
        <v>825575</v>
      </c>
      <c r="F61" s="38">
        <v>677638</v>
      </c>
      <c r="G61" s="38">
        <v>3251051.7616666667</v>
      </c>
      <c r="H61" s="38">
        <v>0</v>
      </c>
      <c r="I61" s="38">
        <v>2406018.48</v>
      </c>
      <c r="J61" s="38">
        <v>0</v>
      </c>
      <c r="K61" s="42">
        <v>0</v>
      </c>
      <c r="L61" s="42">
        <v>2692296</v>
      </c>
      <c r="M61" s="42">
        <v>14775660</v>
      </c>
      <c r="N61" s="42">
        <v>25148973</v>
      </c>
    </row>
    <row r="62" spans="1:14" x14ac:dyDescent="0.2">
      <c r="A62" s="20">
        <v>51</v>
      </c>
      <c r="B62" s="21" t="s">
        <v>113</v>
      </c>
      <c r="C62" s="10" t="s">
        <v>219</v>
      </c>
      <c r="D62" s="29">
        <f t="shared" si="3"/>
        <v>36687370</v>
      </c>
      <c r="E62" s="38">
        <v>602061</v>
      </c>
      <c r="F62" s="38">
        <v>589121</v>
      </c>
      <c r="G62" s="38">
        <v>2325785.1349999998</v>
      </c>
      <c r="H62" s="38">
        <v>0</v>
      </c>
      <c r="I62" s="38">
        <v>1820739.5749999997</v>
      </c>
      <c r="J62" s="38">
        <v>0</v>
      </c>
      <c r="K62" s="42">
        <v>0</v>
      </c>
      <c r="L62" s="42">
        <v>1383663.6</v>
      </c>
      <c r="M62" s="42">
        <v>11247413</v>
      </c>
      <c r="N62" s="42">
        <v>18718587</v>
      </c>
    </row>
    <row r="63" spans="1:14" x14ac:dyDescent="0.2">
      <c r="A63" s="20">
        <v>52</v>
      </c>
      <c r="B63" s="13" t="s">
        <v>162</v>
      </c>
      <c r="C63" s="10" t="s">
        <v>220</v>
      </c>
      <c r="D63" s="29">
        <f t="shared" si="3"/>
        <v>41047345</v>
      </c>
      <c r="E63" s="38">
        <v>663401</v>
      </c>
      <c r="F63" s="38">
        <v>172199</v>
      </c>
      <c r="G63" s="38">
        <v>2605373.6999999997</v>
      </c>
      <c r="H63" s="38">
        <v>4174</v>
      </c>
      <c r="I63" s="38">
        <v>2112124.9</v>
      </c>
      <c r="J63" s="38">
        <v>13240.8</v>
      </c>
      <c r="K63" s="42">
        <v>0</v>
      </c>
      <c r="L63" s="42">
        <v>2489270.4</v>
      </c>
      <c r="M63" s="42">
        <v>12284860</v>
      </c>
      <c r="N63" s="42">
        <v>20702701</v>
      </c>
    </row>
    <row r="64" spans="1:14" x14ac:dyDescent="0.2">
      <c r="A64" s="20">
        <v>53</v>
      </c>
      <c r="B64" s="21" t="s">
        <v>223</v>
      </c>
      <c r="C64" s="10" t="s">
        <v>222</v>
      </c>
      <c r="D64" s="29">
        <f t="shared" si="3"/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 x14ac:dyDescent="0.2">
      <c r="A65" s="20">
        <v>54</v>
      </c>
      <c r="B65" s="21" t="s">
        <v>233</v>
      </c>
      <c r="C65" s="10" t="s">
        <v>234</v>
      </c>
      <c r="D65" s="29">
        <f t="shared" si="3"/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42">
        <v>0</v>
      </c>
      <c r="L65" s="42">
        <v>0</v>
      </c>
      <c r="M65" s="42">
        <v>0</v>
      </c>
      <c r="N65" s="42">
        <v>0</v>
      </c>
    </row>
    <row r="66" spans="1:14" ht="23.25" customHeight="1" x14ac:dyDescent="0.2">
      <c r="A66" s="20">
        <v>55</v>
      </c>
      <c r="B66" s="21" t="s">
        <v>114</v>
      </c>
      <c r="C66" s="10" t="s">
        <v>52</v>
      </c>
      <c r="D66" s="29">
        <f t="shared" si="3"/>
        <v>50636288</v>
      </c>
      <c r="E66" s="38">
        <v>1388563</v>
      </c>
      <c r="F66" s="38">
        <v>349233</v>
      </c>
      <c r="G66" s="38">
        <v>0</v>
      </c>
      <c r="H66" s="38">
        <v>0</v>
      </c>
      <c r="I66" s="38">
        <v>0</v>
      </c>
      <c r="J66" s="38">
        <v>441360.00000000006</v>
      </c>
      <c r="K66" s="42">
        <v>0</v>
      </c>
      <c r="L66" s="42">
        <v>1182844.7999999998</v>
      </c>
      <c r="M66" s="42">
        <v>0</v>
      </c>
      <c r="N66" s="42">
        <v>47274287</v>
      </c>
    </row>
    <row r="67" spans="1:14" ht="23.25" customHeight="1" x14ac:dyDescent="0.2">
      <c r="A67" s="20">
        <v>56</v>
      </c>
      <c r="B67" s="13" t="s">
        <v>115</v>
      </c>
      <c r="C67" s="10" t="s">
        <v>235</v>
      </c>
      <c r="D67" s="29">
        <f t="shared" si="3"/>
        <v>39427340</v>
      </c>
      <c r="E67" s="38">
        <v>1067156</v>
      </c>
      <c r="F67" s="38">
        <v>290841</v>
      </c>
      <c r="G67" s="38">
        <v>0</v>
      </c>
      <c r="H67" s="38">
        <v>0</v>
      </c>
      <c r="I67" s="38">
        <v>0</v>
      </c>
      <c r="J67" s="38">
        <v>529632</v>
      </c>
      <c r="L67" s="42">
        <v>662040</v>
      </c>
      <c r="M67" s="42">
        <v>0</v>
      </c>
      <c r="N67" s="42">
        <v>36877671</v>
      </c>
    </row>
    <row r="68" spans="1:14" ht="24" x14ac:dyDescent="0.2">
      <c r="A68" s="20">
        <v>57</v>
      </c>
      <c r="B68" s="12" t="s">
        <v>116</v>
      </c>
      <c r="C68" s="10" t="s">
        <v>117</v>
      </c>
      <c r="D68" s="29">
        <f t="shared" si="3"/>
        <v>35558014</v>
      </c>
      <c r="E68" s="263">
        <v>502067.3</v>
      </c>
      <c r="F68" s="263">
        <v>116410.96</v>
      </c>
      <c r="G68" s="38">
        <v>0</v>
      </c>
      <c r="H68" s="38">
        <v>0</v>
      </c>
      <c r="I68" s="38">
        <v>0</v>
      </c>
      <c r="J68" s="263">
        <f>794448-531444</f>
        <v>263004</v>
      </c>
      <c r="K68" s="263">
        <v>1709372.3200000003</v>
      </c>
      <c r="L68" s="42">
        <v>2657959</v>
      </c>
      <c r="M68" s="42">
        <v>11780430</v>
      </c>
      <c r="N68" s="42">
        <v>18528770</v>
      </c>
    </row>
    <row r="69" spans="1:14" x14ac:dyDescent="0.2">
      <c r="A69" s="20">
        <v>58</v>
      </c>
      <c r="B69" s="13" t="s">
        <v>118</v>
      </c>
      <c r="C69" s="10" t="s">
        <v>236</v>
      </c>
      <c r="D69" s="29">
        <f t="shared" si="3"/>
        <v>84405708</v>
      </c>
      <c r="E69" s="38">
        <v>2044821</v>
      </c>
      <c r="F69" s="38">
        <v>597304</v>
      </c>
      <c r="G69" s="38">
        <v>0</v>
      </c>
      <c r="H69" s="38">
        <v>0</v>
      </c>
      <c r="I69" s="38">
        <v>0</v>
      </c>
      <c r="J69" s="38">
        <v>308952</v>
      </c>
      <c r="K69" s="42">
        <v>5466149.3466666667</v>
      </c>
      <c r="L69" s="42">
        <v>1489590</v>
      </c>
      <c r="M69" s="42">
        <v>0</v>
      </c>
      <c r="N69" s="42">
        <v>74498892</v>
      </c>
    </row>
    <row r="70" spans="1:14" x14ac:dyDescent="0.2">
      <c r="A70" s="20">
        <v>59</v>
      </c>
      <c r="B70" s="21" t="s">
        <v>119</v>
      </c>
      <c r="C70" s="10" t="s">
        <v>326</v>
      </c>
      <c r="D70" s="29">
        <f t="shared" si="3"/>
        <v>23232026</v>
      </c>
      <c r="E70" s="263">
        <v>397032.3</v>
      </c>
      <c r="F70" s="263">
        <v>100418.4</v>
      </c>
      <c r="G70" s="38">
        <v>0</v>
      </c>
      <c r="H70" s="38">
        <v>0</v>
      </c>
      <c r="I70" s="38">
        <v>0</v>
      </c>
      <c r="J70" s="263">
        <f>1290978-863596.5</f>
        <v>427381.5</v>
      </c>
      <c r="K70" s="42">
        <v>0</v>
      </c>
      <c r="L70" s="42">
        <v>782436.89999999991</v>
      </c>
      <c r="M70" s="42">
        <v>5707642</v>
      </c>
      <c r="N70" s="42">
        <v>15817115</v>
      </c>
    </row>
    <row r="71" spans="1:14" ht="24" x14ac:dyDescent="0.2">
      <c r="A71" s="20">
        <v>60</v>
      </c>
      <c r="B71" s="12" t="s">
        <v>120</v>
      </c>
      <c r="C71" s="10" t="s">
        <v>237</v>
      </c>
      <c r="D71" s="29">
        <f t="shared" si="3"/>
        <v>103412932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42">
        <v>0</v>
      </c>
      <c r="L71" s="42">
        <v>32853536.520000003</v>
      </c>
      <c r="M71" s="42">
        <v>70559395</v>
      </c>
      <c r="N71" s="42">
        <v>0</v>
      </c>
    </row>
    <row r="72" spans="1:14" ht="24" x14ac:dyDescent="0.2">
      <c r="A72" s="20">
        <v>61</v>
      </c>
      <c r="B72" s="12" t="s">
        <v>121</v>
      </c>
      <c r="C72" s="10" t="s">
        <v>238</v>
      </c>
      <c r="D72" s="29">
        <f t="shared" si="3"/>
        <v>99729021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42">
        <v>0</v>
      </c>
      <c r="L72" s="42">
        <v>38193026.68</v>
      </c>
      <c r="M72" s="42">
        <v>61535994</v>
      </c>
      <c r="N72" s="42">
        <v>0</v>
      </c>
    </row>
    <row r="73" spans="1:14" x14ac:dyDescent="0.2">
      <c r="A73" s="20">
        <v>62</v>
      </c>
      <c r="B73" s="13" t="s">
        <v>122</v>
      </c>
      <c r="C73" s="10" t="s">
        <v>239</v>
      </c>
      <c r="D73" s="29">
        <f t="shared" si="3"/>
        <v>125246458</v>
      </c>
      <c r="E73" s="38">
        <v>2775865</v>
      </c>
      <c r="F73" s="38">
        <v>128684</v>
      </c>
      <c r="G73" s="38">
        <v>13228108.513333332</v>
      </c>
      <c r="H73" s="38">
        <v>20869</v>
      </c>
      <c r="I73" s="38">
        <v>13647297.425000001</v>
      </c>
      <c r="J73" s="38">
        <v>0</v>
      </c>
      <c r="K73" s="42">
        <v>0</v>
      </c>
      <c r="L73" s="42">
        <v>17905975.199999999</v>
      </c>
      <c r="M73" s="42">
        <v>0</v>
      </c>
      <c r="N73" s="42">
        <v>77539659</v>
      </c>
    </row>
    <row r="74" spans="1:14" x14ac:dyDescent="0.2">
      <c r="A74" s="20">
        <v>63</v>
      </c>
      <c r="B74" s="13" t="s">
        <v>123</v>
      </c>
      <c r="C74" s="10" t="s">
        <v>51</v>
      </c>
      <c r="D74" s="29">
        <f t="shared" si="3"/>
        <v>65154335</v>
      </c>
      <c r="E74" s="38">
        <v>1607456</v>
      </c>
      <c r="F74" s="38">
        <v>77731</v>
      </c>
      <c r="G74" s="38">
        <v>7738451.2100000009</v>
      </c>
      <c r="H74" s="38">
        <f>45912+884843</f>
        <v>930755</v>
      </c>
      <c r="I74" s="38">
        <v>7778078.5999999996</v>
      </c>
      <c r="J74" s="38">
        <v>0</v>
      </c>
      <c r="K74" s="42">
        <v>0</v>
      </c>
      <c r="L74" s="42">
        <v>1765440.0000000002</v>
      </c>
      <c r="M74" s="42">
        <v>0</v>
      </c>
      <c r="N74" s="42">
        <v>45256423</v>
      </c>
    </row>
    <row r="75" spans="1:14" x14ac:dyDescent="0.2">
      <c r="A75" s="20">
        <v>64</v>
      </c>
      <c r="B75" s="13" t="s">
        <v>124</v>
      </c>
      <c r="C75" s="10" t="s">
        <v>240</v>
      </c>
      <c r="D75" s="29">
        <f t="shared" si="3"/>
        <v>160859958</v>
      </c>
      <c r="E75" s="38">
        <v>3690510</v>
      </c>
      <c r="F75" s="38">
        <v>164389</v>
      </c>
      <c r="G75" s="38">
        <v>17842990.503333334</v>
      </c>
      <c r="H75" s="38">
        <v>0</v>
      </c>
      <c r="I75" s="38">
        <v>17900640.699999999</v>
      </c>
      <c r="J75" s="38">
        <v>0</v>
      </c>
      <c r="K75" s="42">
        <v>0</v>
      </c>
      <c r="L75" s="42">
        <v>21280172.400000002</v>
      </c>
      <c r="M75" s="42">
        <v>0</v>
      </c>
      <c r="N75" s="42">
        <v>99981255</v>
      </c>
    </row>
    <row r="76" spans="1:14" ht="24" x14ac:dyDescent="0.2">
      <c r="A76" s="20">
        <v>65</v>
      </c>
      <c r="B76" s="13" t="s">
        <v>125</v>
      </c>
      <c r="C76" s="10" t="s">
        <v>241</v>
      </c>
      <c r="D76" s="29">
        <f t="shared" si="3"/>
        <v>15464646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2">
        <v>0</v>
      </c>
      <c r="L76" s="42">
        <v>0</v>
      </c>
      <c r="M76" s="42">
        <v>15464646</v>
      </c>
      <c r="N76" s="42">
        <v>0</v>
      </c>
    </row>
    <row r="77" spans="1:14" ht="24" x14ac:dyDescent="0.2">
      <c r="A77" s="20">
        <v>66</v>
      </c>
      <c r="B77" s="12" t="s">
        <v>126</v>
      </c>
      <c r="C77" s="10" t="s">
        <v>242</v>
      </c>
      <c r="D77" s="29">
        <f t="shared" ref="D77:D140" si="4">ROUND(G77+H77+I77+J77+K77+L77+M77+N77+E77+F77,0)</f>
        <v>114091738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2">
        <v>0</v>
      </c>
      <c r="L77" s="42">
        <v>0</v>
      </c>
      <c r="M77" s="42">
        <v>114091738</v>
      </c>
      <c r="N77" s="42">
        <v>0</v>
      </c>
    </row>
    <row r="78" spans="1:14" ht="24" x14ac:dyDescent="0.2">
      <c r="A78" s="20">
        <v>67</v>
      </c>
      <c r="B78" s="13" t="s">
        <v>127</v>
      </c>
      <c r="C78" s="10" t="s">
        <v>243</v>
      </c>
      <c r="D78" s="29">
        <f t="shared" si="4"/>
        <v>19121545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2">
        <v>0</v>
      </c>
      <c r="L78" s="42">
        <v>0</v>
      </c>
      <c r="M78" s="42">
        <v>19121545</v>
      </c>
      <c r="N78" s="42">
        <v>0</v>
      </c>
    </row>
    <row r="79" spans="1:14" ht="24" x14ac:dyDescent="0.2">
      <c r="A79" s="20">
        <v>68</v>
      </c>
      <c r="B79" s="13" t="s">
        <v>128</v>
      </c>
      <c r="C79" s="10" t="s">
        <v>244</v>
      </c>
      <c r="D79" s="29">
        <f t="shared" si="4"/>
        <v>20142363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42">
        <v>0</v>
      </c>
      <c r="L79" s="42">
        <v>0</v>
      </c>
      <c r="M79" s="42">
        <v>20142363</v>
      </c>
      <c r="N79" s="42">
        <v>0</v>
      </c>
    </row>
    <row r="80" spans="1:14" ht="24" x14ac:dyDescent="0.2">
      <c r="A80" s="20">
        <v>69</v>
      </c>
      <c r="B80" s="12" t="s">
        <v>129</v>
      </c>
      <c r="C80" s="10" t="s">
        <v>245</v>
      </c>
      <c r="D80" s="29">
        <f t="shared" si="4"/>
        <v>181848257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42">
        <v>0</v>
      </c>
      <c r="L80" s="42">
        <v>7789276.8399999999</v>
      </c>
      <c r="M80" s="42">
        <v>174058980</v>
      </c>
      <c r="N80" s="42">
        <v>0</v>
      </c>
    </row>
    <row r="81" spans="1:14" ht="24" x14ac:dyDescent="0.2">
      <c r="A81" s="20">
        <v>70</v>
      </c>
      <c r="B81" s="12" t="s">
        <v>130</v>
      </c>
      <c r="C81" s="10" t="s">
        <v>246</v>
      </c>
      <c r="D81" s="29">
        <f t="shared" si="4"/>
        <v>17423927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2">
        <v>0</v>
      </c>
      <c r="L81" s="42">
        <v>0</v>
      </c>
      <c r="M81" s="42">
        <v>17423927</v>
      </c>
      <c r="N81" s="42">
        <v>0</v>
      </c>
    </row>
    <row r="82" spans="1:14" ht="24" x14ac:dyDescent="0.2">
      <c r="A82" s="20">
        <v>71</v>
      </c>
      <c r="B82" s="12" t="s">
        <v>131</v>
      </c>
      <c r="C82" s="10" t="s">
        <v>247</v>
      </c>
      <c r="D82" s="29">
        <f t="shared" si="4"/>
        <v>16395257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L82" s="42">
        <v>0</v>
      </c>
      <c r="M82" s="42">
        <v>16395257</v>
      </c>
      <c r="N82" s="42">
        <v>0</v>
      </c>
    </row>
    <row r="83" spans="1:14" x14ac:dyDescent="0.2">
      <c r="A83" s="20">
        <v>72</v>
      </c>
      <c r="B83" s="21" t="s">
        <v>132</v>
      </c>
      <c r="C83" s="10" t="s">
        <v>133</v>
      </c>
      <c r="D83" s="29">
        <f t="shared" si="4"/>
        <v>169041737</v>
      </c>
      <c r="E83" s="38">
        <v>3067862</v>
      </c>
      <c r="F83" s="38">
        <v>357043</v>
      </c>
      <c r="G83" s="38">
        <v>10617327.141666666</v>
      </c>
      <c r="H83" s="38">
        <v>58433</v>
      </c>
      <c r="I83" s="38">
        <v>11668632.448333334</v>
      </c>
      <c r="J83" s="38">
        <v>66204</v>
      </c>
      <c r="K83" s="42">
        <v>3520300.9866666668</v>
      </c>
      <c r="L83" s="42">
        <v>6686604</v>
      </c>
      <c r="M83" s="42">
        <v>50621835</v>
      </c>
      <c r="N83" s="42">
        <v>82377495</v>
      </c>
    </row>
    <row r="84" spans="1:14" ht="13.5" customHeight="1" x14ac:dyDescent="0.2">
      <c r="A84" s="20">
        <v>73</v>
      </c>
      <c r="B84" s="12" t="s">
        <v>134</v>
      </c>
      <c r="C84" s="10" t="s">
        <v>248</v>
      </c>
      <c r="D84" s="29">
        <f t="shared" si="4"/>
        <v>230760024</v>
      </c>
      <c r="E84" s="38">
        <v>5304268</v>
      </c>
      <c r="F84" s="38">
        <v>264063</v>
      </c>
      <c r="G84" s="38">
        <v>25548356.275000002</v>
      </c>
      <c r="H84" s="38">
        <v>4174</v>
      </c>
      <c r="I84" s="38">
        <v>28075118.391666666</v>
      </c>
      <c r="J84" s="38">
        <v>0</v>
      </c>
      <c r="K84" s="42">
        <v>5753981.0399999991</v>
      </c>
      <c r="L84" s="42">
        <v>22950720</v>
      </c>
      <c r="M84" s="42">
        <v>0</v>
      </c>
      <c r="N84" s="42">
        <v>142859343</v>
      </c>
    </row>
    <row r="85" spans="1:14" ht="14.25" customHeight="1" x14ac:dyDescent="0.2">
      <c r="A85" s="20">
        <v>74</v>
      </c>
      <c r="B85" s="21" t="s">
        <v>135</v>
      </c>
      <c r="C85" s="10" t="s">
        <v>35</v>
      </c>
      <c r="D85" s="29">
        <f t="shared" si="4"/>
        <v>165644272</v>
      </c>
      <c r="E85" s="184">
        <v>2824601</v>
      </c>
      <c r="F85" s="38">
        <v>135007</v>
      </c>
      <c r="G85" s="38">
        <v>13695917.273333333</v>
      </c>
      <c r="H85" s="38">
        <v>29217</v>
      </c>
      <c r="I85" s="38">
        <v>13643619.599999998</v>
      </c>
      <c r="J85" s="38">
        <v>0</v>
      </c>
      <c r="K85" s="42">
        <v>24713582.484999999</v>
      </c>
      <c r="L85" s="42">
        <v>4634280</v>
      </c>
      <c r="M85" s="42">
        <v>29536384</v>
      </c>
      <c r="N85" s="42">
        <v>76431664</v>
      </c>
    </row>
    <row r="86" spans="1:14" x14ac:dyDescent="0.2">
      <c r="A86" s="20">
        <v>75</v>
      </c>
      <c r="B86" s="12" t="s">
        <v>136</v>
      </c>
      <c r="C86" s="10" t="s">
        <v>414</v>
      </c>
      <c r="D86" s="29">
        <f t="shared" si="4"/>
        <v>157651885</v>
      </c>
      <c r="E86" s="264">
        <v>2711583.56</v>
      </c>
      <c r="F86" s="263">
        <f>155834+200464.88</f>
        <v>356298.88</v>
      </c>
      <c r="G86" s="38">
        <v>9119349.8566666674</v>
      </c>
      <c r="H86" s="38">
        <v>54260</v>
      </c>
      <c r="I86" s="38">
        <v>9855018.4499999993</v>
      </c>
      <c r="J86" s="263">
        <v>863596.5</v>
      </c>
      <c r="K86" s="42"/>
      <c r="L86" s="42">
        <v>7040669.0999999996</v>
      </c>
      <c r="M86" s="42">
        <v>39137303</v>
      </c>
      <c r="N86" s="42">
        <v>88513806</v>
      </c>
    </row>
    <row r="87" spans="1:14" x14ac:dyDescent="0.2">
      <c r="A87" s="20">
        <v>76</v>
      </c>
      <c r="B87" s="12" t="s">
        <v>137</v>
      </c>
      <c r="C87" s="10" t="s">
        <v>36</v>
      </c>
      <c r="D87" s="29">
        <f>ROUND(G87+H87+I87+J87+K87+L87+M87+N87+E87+F87,0)</f>
        <v>262156296</v>
      </c>
      <c r="E87" s="184">
        <v>4783714</v>
      </c>
      <c r="F87" s="38">
        <v>782892</v>
      </c>
      <c r="G87" s="38">
        <v>22696596.978333335</v>
      </c>
      <c r="H87" s="38">
        <v>325556</v>
      </c>
      <c r="I87" s="38">
        <v>23442368.399999999</v>
      </c>
      <c r="J87" s="38">
        <v>0</v>
      </c>
      <c r="K87" s="42">
        <v>19091974.468333334</v>
      </c>
      <c r="L87" s="42">
        <v>19861200</v>
      </c>
      <c r="M87" s="42">
        <v>39707634</v>
      </c>
      <c r="N87" s="42">
        <v>131464360</v>
      </c>
    </row>
    <row r="88" spans="1:14" x14ac:dyDescent="0.2">
      <c r="A88" s="20">
        <v>77</v>
      </c>
      <c r="B88" s="12" t="s">
        <v>138</v>
      </c>
      <c r="C88" s="10" t="s">
        <v>50</v>
      </c>
      <c r="D88" s="29">
        <f t="shared" ref="D88" si="5">ROUND(G88+H88+I88+J88+K88+L88+M88+N88+E88+F88,0)</f>
        <v>113080299</v>
      </c>
      <c r="E88" s="263">
        <v>2115404.9</v>
      </c>
      <c r="F88" s="263">
        <v>451510.88</v>
      </c>
      <c r="G88" s="38">
        <v>0</v>
      </c>
      <c r="H88" s="38">
        <v>0</v>
      </c>
      <c r="I88" s="38">
        <v>0</v>
      </c>
      <c r="J88" s="263">
        <f>108133.2+531444</f>
        <v>639577.19999999995</v>
      </c>
      <c r="K88" s="45">
        <v>3435785.46</v>
      </c>
      <c r="L88" s="42">
        <v>11551908.039999999</v>
      </c>
      <c r="M88" s="42">
        <v>23760344</v>
      </c>
      <c r="N88" s="42">
        <v>71125769</v>
      </c>
    </row>
    <row r="89" spans="1:14" x14ac:dyDescent="0.2">
      <c r="A89" s="20">
        <v>78</v>
      </c>
      <c r="B89" s="12" t="s">
        <v>139</v>
      </c>
      <c r="C89" s="10" t="s">
        <v>229</v>
      </c>
      <c r="D89" s="29">
        <f>ROUND(G89+H89+I89+J89+K89+L89+M89+N89+E89+F89,0)</f>
        <v>175408662</v>
      </c>
      <c r="E89" s="38">
        <v>3849323</v>
      </c>
      <c r="F89" s="38">
        <v>165876</v>
      </c>
      <c r="G89" s="38">
        <v>18414770.564999998</v>
      </c>
      <c r="H89" s="38">
        <v>4174</v>
      </c>
      <c r="I89" s="38">
        <v>19877668.324999999</v>
      </c>
      <c r="J89" s="38">
        <v>0</v>
      </c>
      <c r="K89" s="42">
        <v>0</v>
      </c>
      <c r="L89" s="42">
        <v>12203604</v>
      </c>
      <c r="M89" s="42">
        <v>18437112</v>
      </c>
      <c r="N89" s="42">
        <v>102456134</v>
      </c>
    </row>
    <row r="90" spans="1:14" x14ac:dyDescent="0.2">
      <c r="A90" s="20">
        <v>79</v>
      </c>
      <c r="B90" s="12" t="s">
        <v>140</v>
      </c>
      <c r="C90" s="10" t="s">
        <v>310</v>
      </c>
      <c r="D90" s="29">
        <f>ROUND(G90+H90+I90+J90+K90+L90+M90+N90+E90+F90,0)</f>
        <v>53867017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42">
        <v>53867017.319999993</v>
      </c>
      <c r="L90" s="42">
        <v>0</v>
      </c>
      <c r="M90" s="42">
        <v>0</v>
      </c>
      <c r="N90" s="42">
        <v>0</v>
      </c>
    </row>
    <row r="91" spans="1:14" x14ac:dyDescent="0.2">
      <c r="A91" s="20">
        <v>80</v>
      </c>
      <c r="B91" s="13" t="s">
        <v>141</v>
      </c>
      <c r="C91" s="10" t="s">
        <v>259</v>
      </c>
      <c r="D91" s="2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L91" s="42">
        <v>0</v>
      </c>
      <c r="M91" s="42">
        <v>0</v>
      </c>
      <c r="N91" s="42">
        <v>0</v>
      </c>
    </row>
    <row r="92" spans="1:14" ht="24" x14ac:dyDescent="0.2">
      <c r="A92" s="288">
        <v>81</v>
      </c>
      <c r="B92" s="291" t="s">
        <v>142</v>
      </c>
      <c r="C92" s="16" t="s">
        <v>249</v>
      </c>
      <c r="D92" s="29">
        <f>D95+D94+D93</f>
        <v>37975064</v>
      </c>
      <c r="E92" s="29">
        <f t="shared" ref="E92:L92" si="6">E95+E94+E93</f>
        <v>208389</v>
      </c>
      <c r="F92" s="29">
        <f t="shared" si="6"/>
        <v>371.92</v>
      </c>
      <c r="G92" s="29">
        <f t="shared" si="6"/>
        <v>706932</v>
      </c>
      <c r="H92" s="29">
        <f t="shared" si="6"/>
        <v>0</v>
      </c>
      <c r="I92" s="29">
        <f t="shared" si="6"/>
        <v>1517980</v>
      </c>
      <c r="J92" s="29">
        <f t="shared" si="6"/>
        <v>0</v>
      </c>
      <c r="K92" s="29">
        <f t="shared" si="6"/>
        <v>28036048.711666666</v>
      </c>
      <c r="L92" s="29">
        <f t="shared" si="6"/>
        <v>1302012</v>
      </c>
      <c r="M92" s="42">
        <v>0</v>
      </c>
      <c r="N92" s="42">
        <v>6203330</v>
      </c>
    </row>
    <row r="93" spans="1:14" ht="36" x14ac:dyDescent="0.2">
      <c r="A93" s="289"/>
      <c r="B93" s="292"/>
      <c r="C93" s="10" t="s">
        <v>308</v>
      </c>
      <c r="D93" s="29">
        <f t="shared" si="4"/>
        <v>9939015</v>
      </c>
      <c r="E93" s="38">
        <v>208389</v>
      </c>
      <c r="F93" s="53">
        <v>371.92</v>
      </c>
      <c r="G93" s="38">
        <v>706932</v>
      </c>
      <c r="H93" s="38">
        <v>0</v>
      </c>
      <c r="I93" s="38">
        <v>1517980</v>
      </c>
      <c r="J93" s="38">
        <v>0</v>
      </c>
      <c r="K93" s="42">
        <v>0</v>
      </c>
      <c r="L93" s="42">
        <v>1302012</v>
      </c>
      <c r="M93" s="42">
        <v>0</v>
      </c>
      <c r="N93" s="42">
        <v>6203330</v>
      </c>
    </row>
    <row r="94" spans="1:14" ht="24" x14ac:dyDescent="0.2">
      <c r="A94" s="289"/>
      <c r="B94" s="292"/>
      <c r="C94" s="10" t="s">
        <v>250</v>
      </c>
      <c r="D94" s="29">
        <f t="shared" si="4"/>
        <v>8418908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42">
        <v>8418907.7599999998</v>
      </c>
      <c r="L94" s="42">
        <v>0</v>
      </c>
      <c r="M94" s="42">
        <v>0</v>
      </c>
      <c r="N94" s="42">
        <v>0</v>
      </c>
    </row>
    <row r="95" spans="1:14" ht="36" x14ac:dyDescent="0.2">
      <c r="A95" s="290"/>
      <c r="B95" s="293"/>
      <c r="C95" s="22" t="s">
        <v>309</v>
      </c>
      <c r="D95" s="29">
        <f t="shared" si="4"/>
        <v>19617141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42">
        <v>19617140.951666668</v>
      </c>
      <c r="L95" s="42">
        <v>0</v>
      </c>
      <c r="M95" s="42">
        <v>0</v>
      </c>
      <c r="N95" s="42">
        <v>0</v>
      </c>
    </row>
    <row r="96" spans="1:14" ht="24" x14ac:dyDescent="0.2">
      <c r="A96" s="20">
        <v>82</v>
      </c>
      <c r="B96" s="13" t="s">
        <v>143</v>
      </c>
      <c r="C96" s="10" t="s">
        <v>49</v>
      </c>
      <c r="D96" s="29">
        <f t="shared" si="4"/>
        <v>1470630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2">
        <v>1470630.2516666669</v>
      </c>
      <c r="L96" s="42">
        <v>0</v>
      </c>
      <c r="M96" s="42">
        <v>0</v>
      </c>
      <c r="N96" s="42">
        <v>0</v>
      </c>
    </row>
    <row r="97" spans="1:14" x14ac:dyDescent="0.2">
      <c r="A97" s="20">
        <v>83</v>
      </c>
      <c r="B97" s="13" t="s">
        <v>144</v>
      </c>
      <c r="C97" s="10" t="s">
        <v>145</v>
      </c>
      <c r="D97" s="29">
        <f t="shared" si="4"/>
        <v>8920237</v>
      </c>
      <c r="E97" s="38">
        <v>165115</v>
      </c>
      <c r="F97" s="38">
        <v>0</v>
      </c>
      <c r="G97" s="38">
        <v>794719.32833333325</v>
      </c>
      <c r="H97" s="38">
        <v>0</v>
      </c>
      <c r="I97" s="38">
        <v>615840.54999999993</v>
      </c>
      <c r="J97" s="38">
        <v>0</v>
      </c>
      <c r="K97" s="42">
        <v>0</v>
      </c>
      <c r="L97" s="42">
        <v>1103400</v>
      </c>
      <c r="M97" s="42">
        <v>1075328</v>
      </c>
      <c r="N97" s="42">
        <v>5165834</v>
      </c>
    </row>
    <row r="98" spans="1:14" x14ac:dyDescent="0.2">
      <c r="A98" s="20">
        <v>84</v>
      </c>
      <c r="B98" s="21" t="s">
        <v>146</v>
      </c>
      <c r="C98" s="10" t="s">
        <v>147</v>
      </c>
      <c r="D98" s="29">
        <f t="shared" si="4"/>
        <v>58391160</v>
      </c>
      <c r="E98" s="38">
        <v>1027662</v>
      </c>
      <c r="F98" s="38">
        <v>69921</v>
      </c>
      <c r="G98" s="38">
        <v>4956048.9216666669</v>
      </c>
      <c r="H98" s="38">
        <v>300512</v>
      </c>
      <c r="I98" s="38">
        <v>4883446.8499999996</v>
      </c>
      <c r="J98" s="38">
        <v>0</v>
      </c>
      <c r="K98" s="42">
        <v>0</v>
      </c>
      <c r="L98" s="42">
        <v>4000928.4</v>
      </c>
      <c r="M98" s="42">
        <v>15198085</v>
      </c>
      <c r="N98" s="42">
        <v>27954556</v>
      </c>
    </row>
    <row r="99" spans="1:14" x14ac:dyDescent="0.2">
      <c r="A99" s="20">
        <v>85</v>
      </c>
      <c r="B99" s="13" t="s">
        <v>148</v>
      </c>
      <c r="C99" s="10" t="s">
        <v>27</v>
      </c>
      <c r="D99" s="29">
        <f t="shared" si="4"/>
        <v>31498542</v>
      </c>
      <c r="E99" s="38">
        <v>512991</v>
      </c>
      <c r="F99" s="38">
        <v>464156</v>
      </c>
      <c r="G99" s="38">
        <v>1947656.6933333331</v>
      </c>
      <c r="H99" s="38">
        <v>4174</v>
      </c>
      <c r="I99" s="38">
        <v>1652162.4666666666</v>
      </c>
      <c r="J99" s="38">
        <v>11034</v>
      </c>
      <c r="K99" s="42">
        <v>0</v>
      </c>
      <c r="L99" s="42">
        <v>1566828</v>
      </c>
      <c r="M99" s="42">
        <v>9191070</v>
      </c>
      <c r="N99" s="42">
        <v>16148470</v>
      </c>
    </row>
    <row r="100" spans="1:14" x14ac:dyDescent="0.2">
      <c r="A100" s="20">
        <v>86</v>
      </c>
      <c r="B100" s="21" t="s">
        <v>149</v>
      </c>
      <c r="C100" s="10" t="s">
        <v>12</v>
      </c>
      <c r="D100" s="29">
        <f t="shared" si="4"/>
        <v>32579343</v>
      </c>
      <c r="E100" s="38">
        <v>543241</v>
      </c>
      <c r="F100" s="38">
        <v>323570</v>
      </c>
      <c r="G100" s="38">
        <v>1996584.0766666669</v>
      </c>
      <c r="H100" s="38">
        <v>25043</v>
      </c>
      <c r="I100" s="38">
        <v>1696429.625</v>
      </c>
      <c r="J100" s="38">
        <v>52963.199999999997</v>
      </c>
      <c r="K100" s="42">
        <v>0</v>
      </c>
      <c r="L100" s="42">
        <v>1730131.2000000002</v>
      </c>
      <c r="M100" s="42">
        <v>9684330</v>
      </c>
      <c r="N100" s="42">
        <v>16527051</v>
      </c>
    </row>
    <row r="101" spans="1:14" x14ac:dyDescent="0.2">
      <c r="A101" s="20">
        <v>87</v>
      </c>
      <c r="B101" s="21" t="s">
        <v>150</v>
      </c>
      <c r="C101" s="10" t="s">
        <v>26</v>
      </c>
      <c r="D101" s="29">
        <f t="shared" si="4"/>
        <v>88338705</v>
      </c>
      <c r="E101" s="38">
        <v>1551157</v>
      </c>
      <c r="F101" s="38">
        <v>569410</v>
      </c>
      <c r="G101" s="38">
        <v>5596297.7733333334</v>
      </c>
      <c r="H101" s="38">
        <v>79302</v>
      </c>
      <c r="I101" s="38">
        <v>5566495.0999999996</v>
      </c>
      <c r="J101" s="38">
        <v>22068</v>
      </c>
      <c r="K101" s="42">
        <v>0</v>
      </c>
      <c r="L101" s="42">
        <v>3226341.5999999996</v>
      </c>
      <c r="M101" s="42">
        <v>26835839</v>
      </c>
      <c r="N101" s="42">
        <v>44891795</v>
      </c>
    </row>
    <row r="102" spans="1:14" x14ac:dyDescent="0.2">
      <c r="A102" s="20">
        <v>88</v>
      </c>
      <c r="B102" s="13" t="s">
        <v>151</v>
      </c>
      <c r="C102" s="10" t="s">
        <v>43</v>
      </c>
      <c r="D102" s="29">
        <f t="shared" si="4"/>
        <v>38838269</v>
      </c>
      <c r="E102" s="38">
        <v>634411</v>
      </c>
      <c r="F102" s="38">
        <v>507299</v>
      </c>
      <c r="G102" s="38">
        <v>2390934.21</v>
      </c>
      <c r="H102" s="38">
        <v>137735</v>
      </c>
      <c r="I102" s="38">
        <v>1893920.6500000001</v>
      </c>
      <c r="J102" s="38">
        <v>0</v>
      </c>
      <c r="K102" s="42">
        <v>0</v>
      </c>
      <c r="L102" s="42">
        <v>1507244.4000000001</v>
      </c>
      <c r="M102" s="42">
        <v>11720033</v>
      </c>
      <c r="N102" s="42">
        <v>20046692</v>
      </c>
    </row>
    <row r="103" spans="1:14" x14ac:dyDescent="0.2">
      <c r="A103" s="20">
        <v>89</v>
      </c>
      <c r="B103" s="12" t="s">
        <v>153</v>
      </c>
      <c r="C103" s="10" t="s">
        <v>28</v>
      </c>
      <c r="D103" s="29">
        <f t="shared" si="4"/>
        <v>125973348</v>
      </c>
      <c r="E103" s="38">
        <v>2030116</v>
      </c>
      <c r="F103" s="38">
        <v>808182</v>
      </c>
      <c r="G103" s="38">
        <v>7492163.8033333328</v>
      </c>
      <c r="H103" s="38">
        <v>8348</v>
      </c>
      <c r="I103" s="38">
        <v>7414246.9866666663</v>
      </c>
      <c r="J103" s="38">
        <v>0</v>
      </c>
      <c r="K103" s="42">
        <v>0</v>
      </c>
      <c r="L103" s="42">
        <v>12875776.000000002</v>
      </c>
      <c r="M103" s="42">
        <v>34200802</v>
      </c>
      <c r="N103" s="42">
        <v>61143713</v>
      </c>
    </row>
    <row r="104" spans="1:14" x14ac:dyDescent="0.2">
      <c r="A104" s="20">
        <v>90</v>
      </c>
      <c r="B104" s="12" t="s">
        <v>154</v>
      </c>
      <c r="C104" s="10" t="s">
        <v>29</v>
      </c>
      <c r="D104" s="29">
        <f t="shared" si="4"/>
        <v>85376091</v>
      </c>
      <c r="E104" s="38">
        <v>1448223</v>
      </c>
      <c r="F104" s="38">
        <v>1014226</v>
      </c>
      <c r="G104" s="38">
        <v>5315001.791666666</v>
      </c>
      <c r="H104" s="38">
        <v>0</v>
      </c>
      <c r="I104" s="38">
        <v>4893459.3866666667</v>
      </c>
      <c r="J104" s="38">
        <v>6620.4</v>
      </c>
      <c r="K104" s="42">
        <v>0</v>
      </c>
      <c r="L104" s="42">
        <v>1348959.3666666667</v>
      </c>
      <c r="M104" s="42">
        <v>26339080</v>
      </c>
      <c r="N104" s="42">
        <v>45010521</v>
      </c>
    </row>
    <row r="105" spans="1:14" ht="12" customHeight="1" x14ac:dyDescent="0.2">
      <c r="A105" s="20">
        <v>91</v>
      </c>
      <c r="B105" s="21" t="s">
        <v>155</v>
      </c>
      <c r="C105" s="10" t="s">
        <v>14</v>
      </c>
      <c r="D105" s="29">
        <f t="shared" si="4"/>
        <v>29544726</v>
      </c>
      <c r="E105" s="38">
        <v>492404</v>
      </c>
      <c r="F105" s="38">
        <v>502092</v>
      </c>
      <c r="G105" s="38">
        <v>1899026.56</v>
      </c>
      <c r="H105" s="38">
        <v>0</v>
      </c>
      <c r="I105" s="38">
        <v>1582646.2933333332</v>
      </c>
      <c r="J105" s="38">
        <v>0</v>
      </c>
      <c r="K105" s="42">
        <v>0</v>
      </c>
      <c r="L105" s="42">
        <v>783414</v>
      </c>
      <c r="M105" s="42">
        <v>9024898</v>
      </c>
      <c r="N105" s="42">
        <v>15260245</v>
      </c>
    </row>
    <row r="106" spans="1:14" x14ac:dyDescent="0.2">
      <c r="A106" s="20">
        <v>92</v>
      </c>
      <c r="B106" s="12" t="s">
        <v>156</v>
      </c>
      <c r="C106" s="10" t="s">
        <v>30</v>
      </c>
      <c r="D106" s="29">
        <f t="shared" si="4"/>
        <v>49937851</v>
      </c>
      <c r="E106" s="38">
        <v>775158</v>
      </c>
      <c r="F106" s="38">
        <v>607717</v>
      </c>
      <c r="G106" s="38">
        <v>2932979.1683333335</v>
      </c>
      <c r="H106" s="38">
        <v>0</v>
      </c>
      <c r="I106" s="38">
        <v>2338489.5333333332</v>
      </c>
      <c r="J106" s="38">
        <v>81651.599999999991</v>
      </c>
      <c r="K106" s="42">
        <v>0</v>
      </c>
      <c r="L106" s="42">
        <v>3976653.5999999996</v>
      </c>
      <c r="M106" s="42">
        <v>14366396</v>
      </c>
      <c r="N106" s="42">
        <v>24858806</v>
      </c>
    </row>
    <row r="107" spans="1:14" x14ac:dyDescent="0.2">
      <c r="A107" s="20">
        <v>93</v>
      </c>
      <c r="B107" s="12" t="s">
        <v>157</v>
      </c>
      <c r="C107" s="10" t="s">
        <v>15</v>
      </c>
      <c r="D107" s="29">
        <f t="shared" si="4"/>
        <v>43693322</v>
      </c>
      <c r="E107" s="38">
        <v>737346</v>
      </c>
      <c r="F107" s="38">
        <v>519572</v>
      </c>
      <c r="G107" s="38">
        <v>2810630.9100000006</v>
      </c>
      <c r="H107" s="38">
        <v>4174</v>
      </c>
      <c r="I107" s="38">
        <v>2281277.0500000003</v>
      </c>
      <c r="J107" s="38">
        <v>0</v>
      </c>
      <c r="K107" s="42">
        <v>0</v>
      </c>
      <c r="L107" s="42">
        <v>1290978</v>
      </c>
      <c r="M107" s="42">
        <v>13602689</v>
      </c>
      <c r="N107" s="42">
        <v>22446655</v>
      </c>
    </row>
    <row r="108" spans="1:14" x14ac:dyDescent="0.2">
      <c r="A108" s="20">
        <v>94</v>
      </c>
      <c r="B108" s="13" t="s">
        <v>158</v>
      </c>
      <c r="C108" s="10" t="s">
        <v>13</v>
      </c>
      <c r="D108" s="29">
        <f t="shared" si="4"/>
        <v>53202941</v>
      </c>
      <c r="E108" s="38">
        <v>910864</v>
      </c>
      <c r="F108" s="38">
        <v>386797</v>
      </c>
      <c r="G108" s="38">
        <v>2987180.0600000005</v>
      </c>
      <c r="H108" s="38">
        <v>0</v>
      </c>
      <c r="I108" s="38">
        <v>2963816.5249999999</v>
      </c>
      <c r="J108" s="38">
        <v>110340.00000000001</v>
      </c>
      <c r="K108" s="42">
        <v>0</v>
      </c>
      <c r="L108" s="42">
        <v>1324080</v>
      </c>
      <c r="M108" s="42">
        <v>16277152</v>
      </c>
      <c r="N108" s="42">
        <v>28242711</v>
      </c>
    </row>
    <row r="109" spans="1:14" x14ac:dyDescent="0.2">
      <c r="A109" s="20">
        <v>95</v>
      </c>
      <c r="B109" s="21" t="s">
        <v>159</v>
      </c>
      <c r="C109" s="10" t="s">
        <v>31</v>
      </c>
      <c r="D109" s="29">
        <f t="shared" si="4"/>
        <v>35379115</v>
      </c>
      <c r="E109" s="38">
        <v>568029</v>
      </c>
      <c r="F109" s="38">
        <v>368945</v>
      </c>
      <c r="G109" s="38">
        <v>2075500.4433333334</v>
      </c>
      <c r="H109" s="38">
        <v>4174</v>
      </c>
      <c r="I109" s="38">
        <v>1730473.9249999998</v>
      </c>
      <c r="J109" s="38">
        <v>2206.8000000000002</v>
      </c>
      <c r="K109" s="42">
        <v>0</v>
      </c>
      <c r="L109" s="42">
        <v>2107494.2000000002</v>
      </c>
      <c r="M109" s="42">
        <v>10686445</v>
      </c>
      <c r="N109" s="42">
        <v>17835847</v>
      </c>
    </row>
    <row r="110" spans="1:14" x14ac:dyDescent="0.2">
      <c r="A110" s="20">
        <v>96</v>
      </c>
      <c r="B110" s="12" t="s">
        <v>161</v>
      </c>
      <c r="C110" s="10" t="s">
        <v>33</v>
      </c>
      <c r="D110" s="29">
        <f t="shared" si="4"/>
        <v>87760155</v>
      </c>
      <c r="E110" s="38">
        <v>1475952</v>
      </c>
      <c r="F110" s="38">
        <v>923105</v>
      </c>
      <c r="G110" s="38">
        <v>5489196.9900000002</v>
      </c>
      <c r="H110" s="38">
        <v>8348</v>
      </c>
      <c r="I110" s="38">
        <v>4744007.9000000004</v>
      </c>
      <c r="J110" s="38">
        <v>0</v>
      </c>
      <c r="K110" s="42">
        <v>0</v>
      </c>
      <c r="L110" s="42">
        <v>4214988</v>
      </c>
      <c r="M110" s="42">
        <v>26503977</v>
      </c>
      <c r="N110" s="42">
        <v>44400580</v>
      </c>
    </row>
    <row r="111" spans="1:14" ht="13.5" customHeight="1" x14ac:dyDescent="0.2">
      <c r="A111" s="20">
        <v>97</v>
      </c>
      <c r="B111" s="12" t="s">
        <v>163</v>
      </c>
      <c r="C111" s="10" t="s">
        <v>164</v>
      </c>
      <c r="D111" s="29">
        <f t="shared" si="4"/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2">
        <v>0</v>
      </c>
      <c r="L111" s="42">
        <v>0</v>
      </c>
      <c r="M111" s="42">
        <v>0</v>
      </c>
      <c r="N111" s="42">
        <v>0</v>
      </c>
    </row>
    <row r="112" spans="1:14" x14ac:dyDescent="0.2">
      <c r="A112" s="20">
        <v>98</v>
      </c>
      <c r="B112" s="12" t="s">
        <v>165</v>
      </c>
      <c r="C112" s="10" t="s">
        <v>166</v>
      </c>
      <c r="D112" s="29">
        <f t="shared" si="4"/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42">
        <v>0</v>
      </c>
      <c r="L112" s="42">
        <v>0</v>
      </c>
      <c r="M112" s="42">
        <v>0</v>
      </c>
      <c r="N112" s="42">
        <v>0</v>
      </c>
    </row>
    <row r="113" spans="1:14" x14ac:dyDescent="0.2">
      <c r="A113" s="20">
        <v>99</v>
      </c>
      <c r="B113" s="21" t="s">
        <v>167</v>
      </c>
      <c r="C113" s="10" t="s">
        <v>168</v>
      </c>
      <c r="D113" s="29">
        <f t="shared" si="4"/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42">
        <v>0</v>
      </c>
      <c r="L113" s="42">
        <v>0</v>
      </c>
      <c r="M113" s="42">
        <v>0</v>
      </c>
      <c r="N113" s="42">
        <v>0</v>
      </c>
    </row>
    <row r="114" spans="1:14" ht="12.75" customHeight="1" x14ac:dyDescent="0.2">
      <c r="A114" s="20">
        <v>100</v>
      </c>
      <c r="B114" s="21" t="s">
        <v>169</v>
      </c>
      <c r="C114" s="10" t="s">
        <v>170</v>
      </c>
      <c r="D114" s="29">
        <f t="shared" si="4"/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42">
        <v>0</v>
      </c>
      <c r="L114" s="42">
        <v>0</v>
      </c>
      <c r="M114" s="42">
        <v>0</v>
      </c>
      <c r="N114" s="42">
        <v>0</v>
      </c>
    </row>
    <row r="115" spans="1:14" ht="24" x14ac:dyDescent="0.2">
      <c r="A115" s="20">
        <v>101</v>
      </c>
      <c r="B115" s="21" t="s">
        <v>171</v>
      </c>
      <c r="C115" s="10" t="s">
        <v>172</v>
      </c>
      <c r="D115" s="29">
        <f t="shared" si="4"/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42">
        <v>0</v>
      </c>
      <c r="L115" s="42">
        <v>0</v>
      </c>
      <c r="M115" s="42">
        <v>0</v>
      </c>
      <c r="N115" s="42">
        <v>0</v>
      </c>
    </row>
    <row r="116" spans="1:14" x14ac:dyDescent="0.2">
      <c r="A116" s="20">
        <v>102</v>
      </c>
      <c r="B116" s="21" t="s">
        <v>173</v>
      </c>
      <c r="C116" s="10" t="s">
        <v>174</v>
      </c>
      <c r="D116" s="29">
        <f t="shared" si="4"/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42">
        <v>0</v>
      </c>
      <c r="L116" s="42">
        <v>0</v>
      </c>
      <c r="M116" s="42">
        <v>0</v>
      </c>
      <c r="N116" s="42">
        <v>0</v>
      </c>
    </row>
    <row r="117" spans="1:14" x14ac:dyDescent="0.2">
      <c r="A117" s="20">
        <v>103</v>
      </c>
      <c r="B117" s="21" t="s">
        <v>175</v>
      </c>
      <c r="C117" s="10" t="s">
        <v>176</v>
      </c>
      <c r="D117" s="29">
        <f t="shared" si="4"/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42">
        <v>0</v>
      </c>
      <c r="L117" s="42">
        <v>0</v>
      </c>
      <c r="M117" s="42">
        <v>0</v>
      </c>
      <c r="N117" s="42">
        <v>0</v>
      </c>
    </row>
    <row r="118" spans="1:14" x14ac:dyDescent="0.2">
      <c r="A118" s="20">
        <v>104</v>
      </c>
      <c r="B118" s="17" t="s">
        <v>177</v>
      </c>
      <c r="C118" s="15" t="s">
        <v>178</v>
      </c>
      <c r="D118" s="29">
        <f t="shared" si="4"/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42">
        <v>0</v>
      </c>
      <c r="L118" s="42">
        <v>0</v>
      </c>
      <c r="M118" s="42">
        <v>0</v>
      </c>
      <c r="N118" s="42">
        <v>0</v>
      </c>
    </row>
    <row r="119" spans="1:14" x14ac:dyDescent="0.2">
      <c r="A119" s="20">
        <v>105</v>
      </c>
      <c r="B119" s="13" t="s">
        <v>179</v>
      </c>
      <c r="C119" s="10" t="s">
        <v>180</v>
      </c>
      <c r="D119" s="29">
        <f t="shared" si="4"/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42">
        <v>0</v>
      </c>
      <c r="L119" s="42">
        <v>0</v>
      </c>
      <c r="M119" s="42">
        <v>0</v>
      </c>
      <c r="N119" s="42">
        <v>0</v>
      </c>
    </row>
    <row r="120" spans="1:14" ht="11.25" customHeight="1" x14ac:dyDescent="0.2">
      <c r="A120" s="20">
        <v>106</v>
      </c>
      <c r="B120" s="21" t="s">
        <v>181</v>
      </c>
      <c r="C120" s="10" t="s">
        <v>182</v>
      </c>
      <c r="D120" s="29">
        <f t="shared" si="4"/>
        <v>35309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42">
        <v>35308.800000000003</v>
      </c>
      <c r="L120" s="42">
        <v>0</v>
      </c>
      <c r="M120" s="42">
        <v>0</v>
      </c>
      <c r="N120" s="42">
        <v>0</v>
      </c>
    </row>
    <row r="121" spans="1:14" x14ac:dyDescent="0.2">
      <c r="A121" s="20">
        <v>107</v>
      </c>
      <c r="B121" s="12" t="s">
        <v>183</v>
      </c>
      <c r="C121" s="18" t="s">
        <v>184</v>
      </c>
      <c r="D121" s="29">
        <f t="shared" si="4"/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42">
        <v>0</v>
      </c>
      <c r="L121" s="42">
        <v>0</v>
      </c>
      <c r="M121" s="42">
        <v>0</v>
      </c>
      <c r="N121" s="42">
        <v>0</v>
      </c>
    </row>
    <row r="122" spans="1:14" x14ac:dyDescent="0.2">
      <c r="A122" s="20">
        <v>108</v>
      </c>
      <c r="B122" s="21" t="s">
        <v>185</v>
      </c>
      <c r="C122" s="10" t="s">
        <v>262</v>
      </c>
      <c r="D122" s="29">
        <f t="shared" si="4"/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42">
        <v>0</v>
      </c>
      <c r="L122" s="42">
        <v>0</v>
      </c>
      <c r="M122" s="42">
        <v>0</v>
      </c>
      <c r="N122" s="42">
        <v>0</v>
      </c>
    </row>
    <row r="123" spans="1:14" ht="14.25" customHeight="1" x14ac:dyDescent="0.2">
      <c r="A123" s="20">
        <v>109</v>
      </c>
      <c r="B123" s="13" t="s">
        <v>186</v>
      </c>
      <c r="C123" s="10" t="s">
        <v>251</v>
      </c>
      <c r="D123" s="29">
        <f t="shared" si="4"/>
        <v>111088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42">
        <v>111088.32000000001</v>
      </c>
      <c r="L123" s="42">
        <v>0</v>
      </c>
      <c r="M123" s="42">
        <v>0</v>
      </c>
      <c r="N123" s="42">
        <v>0</v>
      </c>
    </row>
    <row r="124" spans="1:14" x14ac:dyDescent="0.2">
      <c r="A124" s="20">
        <v>110</v>
      </c>
      <c r="B124" s="12" t="s">
        <v>330</v>
      </c>
      <c r="C124" s="10" t="s">
        <v>318</v>
      </c>
      <c r="D124" s="29">
        <f t="shared" si="4"/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42">
        <v>0</v>
      </c>
      <c r="L124" s="42">
        <v>0</v>
      </c>
      <c r="M124" s="42">
        <v>0</v>
      </c>
      <c r="N124" s="42">
        <v>0</v>
      </c>
    </row>
    <row r="125" spans="1:14" x14ac:dyDescent="0.2">
      <c r="A125" s="20">
        <v>111</v>
      </c>
      <c r="B125" s="55" t="s">
        <v>419</v>
      </c>
      <c r="C125" s="15" t="s">
        <v>420</v>
      </c>
      <c r="D125" s="29">
        <f t="shared" si="4"/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42">
        <v>0</v>
      </c>
      <c r="L125" s="42">
        <v>0</v>
      </c>
      <c r="M125" s="42">
        <v>0</v>
      </c>
      <c r="N125" s="42">
        <v>0</v>
      </c>
    </row>
    <row r="126" spans="1:14" ht="13.5" customHeight="1" x14ac:dyDescent="0.2">
      <c r="A126" s="20">
        <v>112</v>
      </c>
      <c r="B126" s="13" t="s">
        <v>187</v>
      </c>
      <c r="C126" s="10" t="s">
        <v>321</v>
      </c>
      <c r="D126" s="29">
        <f t="shared" si="4"/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42">
        <v>0</v>
      </c>
      <c r="L126" s="42">
        <v>0</v>
      </c>
      <c r="M126" s="42">
        <v>0</v>
      </c>
      <c r="N126" s="42">
        <v>0</v>
      </c>
    </row>
    <row r="127" spans="1:14" x14ac:dyDescent="0.2">
      <c r="A127" s="20">
        <v>113</v>
      </c>
      <c r="B127" s="21" t="s">
        <v>188</v>
      </c>
      <c r="C127" s="10" t="s">
        <v>189</v>
      </c>
      <c r="D127" s="29">
        <f t="shared" si="4"/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42">
        <v>0</v>
      </c>
      <c r="L127" s="42">
        <v>0</v>
      </c>
      <c r="M127" s="42">
        <v>0</v>
      </c>
      <c r="N127" s="42">
        <v>0</v>
      </c>
    </row>
    <row r="128" spans="1:14" ht="24" x14ac:dyDescent="0.2">
      <c r="A128" s="20">
        <v>114</v>
      </c>
      <c r="B128" s="21" t="s">
        <v>190</v>
      </c>
      <c r="C128" s="35" t="s">
        <v>307</v>
      </c>
      <c r="D128" s="29">
        <f t="shared" si="4"/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42">
        <v>0</v>
      </c>
      <c r="L128" s="42">
        <v>0</v>
      </c>
      <c r="M128" s="42">
        <v>0</v>
      </c>
      <c r="N128" s="42">
        <v>0</v>
      </c>
    </row>
    <row r="129" spans="1:14" x14ac:dyDescent="0.2">
      <c r="A129" s="20">
        <v>115</v>
      </c>
      <c r="B129" s="21" t="s">
        <v>191</v>
      </c>
      <c r="C129" s="10" t="s">
        <v>226</v>
      </c>
      <c r="D129" s="29">
        <f t="shared" si="4"/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42">
        <v>0</v>
      </c>
      <c r="L129" s="42">
        <v>0</v>
      </c>
      <c r="M129" s="42">
        <v>0</v>
      </c>
      <c r="N129" s="42">
        <v>0</v>
      </c>
    </row>
    <row r="130" spans="1:14" ht="10.5" customHeight="1" x14ac:dyDescent="0.2">
      <c r="A130" s="20">
        <v>116</v>
      </c>
      <c r="B130" s="21" t="s">
        <v>192</v>
      </c>
      <c r="C130" s="10" t="s">
        <v>193</v>
      </c>
      <c r="D130" s="29">
        <f t="shared" si="4"/>
        <v>60908556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42">
        <v>60908556.133333333</v>
      </c>
      <c r="L130" s="42">
        <v>0</v>
      </c>
      <c r="M130" s="42">
        <v>0</v>
      </c>
      <c r="N130" s="42">
        <v>0</v>
      </c>
    </row>
    <row r="131" spans="1:14" x14ac:dyDescent="0.2">
      <c r="A131" s="20">
        <v>117</v>
      </c>
      <c r="B131" s="21" t="s">
        <v>194</v>
      </c>
      <c r="C131" s="10" t="s">
        <v>40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L131" s="42">
        <v>0</v>
      </c>
      <c r="M131" s="42">
        <v>0</v>
      </c>
      <c r="N131" s="42">
        <v>0</v>
      </c>
    </row>
    <row r="132" spans="1:14" x14ac:dyDescent="0.2">
      <c r="A132" s="20">
        <v>118</v>
      </c>
      <c r="B132" s="12" t="s">
        <v>195</v>
      </c>
      <c r="C132" s="10" t="s">
        <v>46</v>
      </c>
      <c r="D132" s="29">
        <f t="shared" si="4"/>
        <v>8746370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42">
        <v>8746369.5199999996</v>
      </c>
      <c r="L132" s="42">
        <v>0</v>
      </c>
      <c r="M132" s="42">
        <v>0</v>
      </c>
      <c r="N132" s="42">
        <v>0</v>
      </c>
    </row>
    <row r="133" spans="1:14" x14ac:dyDescent="0.2">
      <c r="A133" s="20">
        <v>119</v>
      </c>
      <c r="B133" s="12" t="s">
        <v>196</v>
      </c>
      <c r="C133" s="10" t="s">
        <v>228</v>
      </c>
      <c r="D133" s="29">
        <f t="shared" si="4"/>
        <v>56199456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42">
        <v>56199455.600000001</v>
      </c>
      <c r="L133" s="42">
        <v>0</v>
      </c>
      <c r="M133" s="42">
        <v>0</v>
      </c>
      <c r="N133" s="42">
        <v>0</v>
      </c>
    </row>
    <row r="134" spans="1:14" x14ac:dyDescent="0.2">
      <c r="A134" s="20">
        <v>120</v>
      </c>
      <c r="B134" s="12" t="s">
        <v>197</v>
      </c>
      <c r="C134" s="10" t="s">
        <v>48</v>
      </c>
      <c r="D134" s="29">
        <f>ROUND(G134+H134+I134+J134+K134+L134+M134+N134+E134+F134,0)</f>
        <v>51934831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42">
        <v>51934831.199999996</v>
      </c>
      <c r="L134" s="42">
        <v>0</v>
      </c>
      <c r="M134" s="42">
        <v>0</v>
      </c>
      <c r="N134" s="42">
        <v>0</v>
      </c>
    </row>
    <row r="135" spans="1:14" x14ac:dyDescent="0.2">
      <c r="A135" s="20">
        <v>121</v>
      </c>
      <c r="B135" s="21" t="s">
        <v>198</v>
      </c>
      <c r="C135" s="10" t="s">
        <v>47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L135" s="42">
        <v>0</v>
      </c>
      <c r="M135" s="42">
        <v>0</v>
      </c>
      <c r="N135" s="42">
        <v>0</v>
      </c>
    </row>
    <row r="136" spans="1:14" x14ac:dyDescent="0.2">
      <c r="A136" s="20">
        <v>122</v>
      </c>
      <c r="B136" s="21" t="s">
        <v>199</v>
      </c>
      <c r="C136" s="10" t="s">
        <v>200</v>
      </c>
      <c r="D136" s="29">
        <f t="shared" si="4"/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42">
        <v>0</v>
      </c>
      <c r="L136" s="42">
        <v>0</v>
      </c>
      <c r="M136" s="42">
        <v>0</v>
      </c>
      <c r="N136" s="42">
        <v>0</v>
      </c>
    </row>
    <row r="137" spans="1:14" x14ac:dyDescent="0.2">
      <c r="A137" s="20">
        <v>123</v>
      </c>
      <c r="B137" s="21" t="s">
        <v>201</v>
      </c>
      <c r="C137" s="10" t="s">
        <v>41</v>
      </c>
      <c r="D137" s="29">
        <f t="shared" si="4"/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42">
        <v>0</v>
      </c>
      <c r="L137" s="42">
        <v>0</v>
      </c>
      <c r="M137" s="42">
        <v>0</v>
      </c>
      <c r="N137" s="42">
        <v>0</v>
      </c>
    </row>
    <row r="138" spans="1:14" x14ac:dyDescent="0.2">
      <c r="A138" s="20">
        <v>124</v>
      </c>
      <c r="B138" s="12" t="s">
        <v>202</v>
      </c>
      <c r="C138" s="10" t="s">
        <v>227</v>
      </c>
      <c r="D138" s="29">
        <f t="shared" si="4"/>
        <v>82942032</v>
      </c>
      <c r="E138" s="38">
        <v>1987262</v>
      </c>
      <c r="F138" s="38">
        <v>135007</v>
      </c>
      <c r="G138" s="38">
        <v>9504950.7483333349</v>
      </c>
      <c r="H138" s="38">
        <v>95997</v>
      </c>
      <c r="I138" s="38">
        <v>9959753.3499999996</v>
      </c>
      <c r="J138" s="38">
        <v>0</v>
      </c>
      <c r="K138" s="42"/>
      <c r="L138" s="42">
        <v>6501232.7999999989</v>
      </c>
      <c r="M138" s="42">
        <v>0</v>
      </c>
      <c r="N138" s="42">
        <v>54757829</v>
      </c>
    </row>
    <row r="139" spans="1:14" ht="24" x14ac:dyDescent="0.2">
      <c r="A139" s="20">
        <v>125</v>
      </c>
      <c r="B139" s="13" t="s">
        <v>203</v>
      </c>
      <c r="C139" s="10" t="s">
        <v>461</v>
      </c>
      <c r="D139" s="29">
        <f t="shared" si="4"/>
        <v>173323330</v>
      </c>
      <c r="E139" s="38">
        <v>3081307</v>
      </c>
      <c r="F139" s="38">
        <v>860623</v>
      </c>
      <c r="G139" s="38">
        <v>12279282.526666665</v>
      </c>
      <c r="H139" s="38">
        <v>0</v>
      </c>
      <c r="I139" s="38">
        <v>12748762.375</v>
      </c>
      <c r="J139" s="38">
        <v>0</v>
      </c>
      <c r="K139" s="42">
        <v>33241635</v>
      </c>
      <c r="L139" s="42">
        <v>6145938</v>
      </c>
      <c r="M139" s="42">
        <v>14919736</v>
      </c>
      <c r="N139" s="42">
        <v>90046046</v>
      </c>
    </row>
    <row r="140" spans="1:14" x14ac:dyDescent="0.2">
      <c r="A140" s="20">
        <v>126</v>
      </c>
      <c r="B140" s="21" t="s">
        <v>204</v>
      </c>
      <c r="C140" s="10" t="s">
        <v>205</v>
      </c>
      <c r="D140" s="29">
        <f t="shared" si="4"/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42">
        <v>0</v>
      </c>
      <c r="L140" s="42">
        <v>0</v>
      </c>
      <c r="M140" s="42">
        <v>0</v>
      </c>
      <c r="N140" s="42">
        <v>0</v>
      </c>
    </row>
    <row r="141" spans="1:14" x14ac:dyDescent="0.2">
      <c r="A141" s="20">
        <v>127</v>
      </c>
      <c r="B141" s="12" t="s">
        <v>206</v>
      </c>
      <c r="C141" s="10" t="s">
        <v>207</v>
      </c>
      <c r="D141" s="29">
        <f t="shared" ref="D141:D149" si="7">ROUND(G141+H141+I141+J141+K141+L141+M141+N141+E141+F141,0)</f>
        <v>45250942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42">
        <v>45250941.839999989</v>
      </c>
      <c r="L141" s="42">
        <v>0</v>
      </c>
      <c r="M141" s="42">
        <v>0</v>
      </c>
      <c r="N141" s="42">
        <v>0</v>
      </c>
    </row>
    <row r="142" spans="1:14" x14ac:dyDescent="0.2">
      <c r="A142" s="20">
        <v>128</v>
      </c>
      <c r="B142" s="21" t="s">
        <v>208</v>
      </c>
      <c r="C142" s="10" t="s">
        <v>209</v>
      </c>
      <c r="D142" s="29">
        <f t="shared" si="7"/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42">
        <v>0</v>
      </c>
      <c r="L142" s="42">
        <v>0</v>
      </c>
      <c r="M142" s="42">
        <v>0</v>
      </c>
      <c r="N142" s="42">
        <v>0</v>
      </c>
    </row>
    <row r="143" spans="1:14" x14ac:dyDescent="0.2">
      <c r="A143" s="20">
        <v>129</v>
      </c>
      <c r="B143" s="89" t="s">
        <v>252</v>
      </c>
      <c r="C143" s="91" t="s">
        <v>253</v>
      </c>
      <c r="D143" s="29">
        <f t="shared" si="7"/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42">
        <v>0</v>
      </c>
      <c r="L143" s="42">
        <v>0</v>
      </c>
      <c r="M143" s="42">
        <v>0</v>
      </c>
      <c r="N143" s="42">
        <v>0</v>
      </c>
    </row>
    <row r="144" spans="1:14" x14ac:dyDescent="0.2">
      <c r="A144" s="20">
        <v>130</v>
      </c>
      <c r="B144" s="92" t="s">
        <v>254</v>
      </c>
      <c r="C144" s="41" t="s">
        <v>255</v>
      </c>
      <c r="D144" s="29">
        <f t="shared" si="7"/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42">
        <v>0</v>
      </c>
      <c r="L144" s="42">
        <v>0</v>
      </c>
      <c r="M144" s="42">
        <v>0</v>
      </c>
      <c r="N144" s="42">
        <v>0</v>
      </c>
    </row>
    <row r="145" spans="1:14" x14ac:dyDescent="0.2">
      <c r="A145" s="20">
        <v>131</v>
      </c>
      <c r="B145" s="93" t="s">
        <v>256</v>
      </c>
      <c r="C145" s="146" t="s">
        <v>417</v>
      </c>
      <c r="D145" s="29">
        <f t="shared" si="7"/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42">
        <v>0</v>
      </c>
      <c r="L145" s="42">
        <v>0</v>
      </c>
      <c r="M145" s="42">
        <v>0</v>
      </c>
      <c r="N145" s="42">
        <v>0</v>
      </c>
    </row>
    <row r="146" spans="1:14" x14ac:dyDescent="0.2">
      <c r="A146" s="20">
        <v>132</v>
      </c>
      <c r="B146" s="20" t="s">
        <v>260</v>
      </c>
      <c r="C146" s="28" t="s">
        <v>261</v>
      </c>
      <c r="D146" s="29">
        <f t="shared" si="7"/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42">
        <v>0</v>
      </c>
      <c r="L146" s="42">
        <v>0</v>
      </c>
      <c r="M146" s="42">
        <v>0</v>
      </c>
      <c r="N146" s="42">
        <v>0</v>
      </c>
    </row>
    <row r="147" spans="1:14" x14ac:dyDescent="0.2">
      <c r="A147" s="20">
        <v>133</v>
      </c>
      <c r="B147" s="55" t="s">
        <v>312</v>
      </c>
      <c r="C147" s="28" t="s">
        <v>311</v>
      </c>
      <c r="D147" s="29">
        <f t="shared" si="7"/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42">
        <v>0</v>
      </c>
      <c r="L147" s="42">
        <v>0</v>
      </c>
      <c r="M147" s="42">
        <v>0</v>
      </c>
      <c r="N147" s="42">
        <v>0</v>
      </c>
    </row>
    <row r="148" spans="1:14" x14ac:dyDescent="0.2">
      <c r="A148" s="20">
        <v>134</v>
      </c>
      <c r="B148" s="55" t="s">
        <v>320</v>
      </c>
      <c r="C148" s="28" t="s">
        <v>317</v>
      </c>
      <c r="D148" s="29">
        <f t="shared" si="7"/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42">
        <v>0</v>
      </c>
      <c r="L148" s="42">
        <v>0</v>
      </c>
      <c r="M148" s="42">
        <v>0</v>
      </c>
      <c r="N148" s="42">
        <v>0</v>
      </c>
    </row>
    <row r="149" spans="1:14" ht="15.75" customHeight="1" x14ac:dyDescent="0.2">
      <c r="A149" s="20">
        <v>135</v>
      </c>
      <c r="B149" s="55" t="s">
        <v>412</v>
      </c>
      <c r="C149" s="15" t="s">
        <v>413</v>
      </c>
      <c r="D149" s="29">
        <f t="shared" si="7"/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42">
        <v>0</v>
      </c>
      <c r="L149" s="42">
        <v>0</v>
      </c>
      <c r="M149" s="42">
        <v>0</v>
      </c>
      <c r="N149" s="42">
        <v>0</v>
      </c>
    </row>
    <row r="150" spans="1:14" x14ac:dyDescent="0.2">
      <c r="I150" s="45"/>
    </row>
    <row r="151" spans="1:14" x14ac:dyDescent="0.2">
      <c r="D151" s="45" t="e">
        <f>D9+#REF!</f>
        <v>#REF!</v>
      </c>
      <c r="E151" s="45" t="e">
        <f>E9+#REF!</f>
        <v>#REF!</v>
      </c>
      <c r="F151" s="45" t="e">
        <f>F9+#REF!</f>
        <v>#REF!</v>
      </c>
      <c r="G151" s="45" t="e">
        <f>G9+#REF!</f>
        <v>#REF!</v>
      </c>
      <c r="H151" s="45" t="e">
        <f>H9+#REF!</f>
        <v>#REF!</v>
      </c>
      <c r="I151" s="45" t="e">
        <f>I9+#REF!</f>
        <v>#REF!</v>
      </c>
      <c r="J151" s="45" t="e">
        <f>J9+#REF!</f>
        <v>#REF!</v>
      </c>
      <c r="K151" s="45" t="e">
        <f>K9+#REF!</f>
        <v>#REF!</v>
      </c>
      <c r="L151" s="45" t="e">
        <f>L9+#REF!</f>
        <v>#REF!</v>
      </c>
      <c r="M151" s="45" t="e">
        <f>M9+#REF!</f>
        <v>#REF!</v>
      </c>
      <c r="N151" s="45" t="e">
        <f>N9+#REF!</f>
        <v>#REF!</v>
      </c>
    </row>
  </sheetData>
  <mergeCells count="20"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  <mergeCell ref="A8:C8"/>
    <mergeCell ref="A11:C11"/>
    <mergeCell ref="A92:A95"/>
    <mergeCell ref="B92:B95"/>
    <mergeCell ref="I5:I7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149"/>
  <sheetViews>
    <sheetView zoomScaleNormal="100" workbookViewId="0">
      <pane xSplit="3" ySplit="8" topLeftCell="D9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K9" sqref="K8:K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29" t="s">
        <v>426</v>
      </c>
      <c r="B2" s="329"/>
      <c r="C2" s="329"/>
      <c r="D2" s="329"/>
      <c r="E2" s="329"/>
      <c r="F2" s="329"/>
      <c r="G2" s="329"/>
    </row>
    <row r="3" spans="1:7" x14ac:dyDescent="0.2">
      <c r="C3" s="47"/>
      <c r="G3" s="1" t="s">
        <v>278</v>
      </c>
    </row>
    <row r="4" spans="1:7" s="3" customFormat="1" ht="28.5" customHeight="1" x14ac:dyDescent="0.2">
      <c r="A4" s="306" t="s">
        <v>44</v>
      </c>
      <c r="B4" s="306" t="s">
        <v>56</v>
      </c>
      <c r="C4" s="306" t="s">
        <v>45</v>
      </c>
      <c r="D4" s="455" t="s">
        <v>289</v>
      </c>
      <c r="E4" s="456"/>
      <c r="F4" s="456"/>
      <c r="G4" s="457"/>
    </row>
    <row r="5" spans="1:7" ht="18" customHeight="1" x14ac:dyDescent="0.2">
      <c r="A5" s="306"/>
      <c r="B5" s="306"/>
      <c r="C5" s="306"/>
      <c r="D5" s="282" t="s">
        <v>263</v>
      </c>
      <c r="E5" s="455" t="s">
        <v>275</v>
      </c>
      <c r="F5" s="456"/>
      <c r="G5" s="457"/>
    </row>
    <row r="6" spans="1:7" ht="14.25" customHeight="1" x14ac:dyDescent="0.2">
      <c r="A6" s="306"/>
      <c r="B6" s="306"/>
      <c r="C6" s="306"/>
      <c r="D6" s="283"/>
      <c r="E6" s="282" t="s">
        <v>258</v>
      </c>
      <c r="F6" s="282" t="s">
        <v>257</v>
      </c>
      <c r="G6" s="282" t="s">
        <v>290</v>
      </c>
    </row>
    <row r="7" spans="1:7" ht="21.75" customHeight="1" x14ac:dyDescent="0.2">
      <c r="A7" s="306"/>
      <c r="B7" s="306"/>
      <c r="C7" s="306"/>
      <c r="D7" s="284"/>
      <c r="E7" s="284"/>
      <c r="F7" s="284"/>
      <c r="G7" s="284"/>
    </row>
    <row r="8" spans="1:7" s="3" customFormat="1" x14ac:dyDescent="0.2">
      <c r="A8" s="300" t="s">
        <v>225</v>
      </c>
      <c r="B8" s="300"/>
      <c r="C8" s="300"/>
      <c r="D8" s="50">
        <f>D11+D10+D9</f>
        <v>2344500420</v>
      </c>
      <c r="E8" s="50">
        <f t="shared" ref="E8:G8" si="0">E11+E10+E9</f>
        <v>389635490</v>
      </c>
      <c r="F8" s="50">
        <f t="shared" si="0"/>
        <v>357610410</v>
      </c>
      <c r="G8" s="50">
        <f t="shared" si="0"/>
        <v>1597254520</v>
      </c>
    </row>
    <row r="9" spans="1:7" s="3" customFormat="1" ht="11.25" customHeight="1" x14ac:dyDescent="0.2">
      <c r="A9" s="57"/>
      <c r="B9" s="57"/>
      <c r="C9" s="11" t="s">
        <v>54</v>
      </c>
      <c r="D9" s="38">
        <v>20403543</v>
      </c>
      <c r="E9" s="37">
        <v>141021</v>
      </c>
      <c r="F9" s="37">
        <v>15631576</v>
      </c>
      <c r="G9" s="37">
        <v>4630946</v>
      </c>
    </row>
    <row r="10" spans="1:7" s="3" customFormat="1" ht="11.25" customHeight="1" x14ac:dyDescent="0.2">
      <c r="A10" s="57"/>
      <c r="B10" s="57"/>
      <c r="C10" s="11" t="s">
        <v>280</v>
      </c>
      <c r="D10" s="38">
        <f t="shared" ref="D10:D70" si="1">E10+F10+G10</f>
        <v>0</v>
      </c>
      <c r="E10" s="37"/>
      <c r="F10" s="37"/>
      <c r="G10" s="37"/>
    </row>
    <row r="11" spans="1:7" s="3" customFormat="1" x14ac:dyDescent="0.2">
      <c r="A11" s="300" t="s">
        <v>224</v>
      </c>
      <c r="B11" s="300"/>
      <c r="C11" s="300"/>
      <c r="D11" s="50">
        <f>SUM(D12:D148)-D92</f>
        <v>2324096877</v>
      </c>
      <c r="E11" s="50">
        <f>SUM(E12:E149)</f>
        <v>389494469</v>
      </c>
      <c r="F11" s="50">
        <f>SUM(F12:F148)-F92</f>
        <v>341978834</v>
      </c>
      <c r="G11" s="50">
        <f>SUM(G12:G148)-G92</f>
        <v>1592623574</v>
      </c>
    </row>
    <row r="12" spans="1:7" ht="12" customHeight="1" x14ac:dyDescent="0.2">
      <c r="A12" s="20">
        <v>1</v>
      </c>
      <c r="B12" s="12" t="s">
        <v>57</v>
      </c>
      <c r="C12" s="10" t="s">
        <v>42</v>
      </c>
      <c r="D12" s="38">
        <f t="shared" si="1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58</v>
      </c>
      <c r="C13" s="10" t="s">
        <v>210</v>
      </c>
      <c r="D13" s="38">
        <f t="shared" si="1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59</v>
      </c>
      <c r="C14" s="10" t="s">
        <v>5</v>
      </c>
      <c r="D14" s="38">
        <f t="shared" si="1"/>
        <v>14059298</v>
      </c>
      <c r="E14" s="38">
        <v>9358282</v>
      </c>
      <c r="F14" s="38">
        <v>4701016</v>
      </c>
      <c r="G14" s="38">
        <v>0</v>
      </c>
    </row>
    <row r="15" spans="1:7" ht="14.25" customHeight="1" x14ac:dyDescent="0.2">
      <c r="A15" s="20">
        <v>4</v>
      </c>
      <c r="B15" s="12" t="s">
        <v>60</v>
      </c>
      <c r="C15" s="10" t="s">
        <v>211</v>
      </c>
      <c r="D15" s="38">
        <f t="shared" si="1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61</v>
      </c>
      <c r="C16" s="10" t="s">
        <v>8</v>
      </c>
      <c r="D16" s="38">
        <f t="shared" si="1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62</v>
      </c>
      <c r="C17" s="10" t="s">
        <v>63</v>
      </c>
      <c r="D17" s="38">
        <f t="shared" si="1"/>
        <v>40112518</v>
      </c>
      <c r="E17" s="38"/>
      <c r="F17" s="38">
        <v>8273132</v>
      </c>
      <c r="G17" s="38">
        <v>31839386</v>
      </c>
    </row>
    <row r="18" spans="1:7" x14ac:dyDescent="0.2">
      <c r="A18" s="20">
        <v>7</v>
      </c>
      <c r="B18" s="12" t="s">
        <v>64</v>
      </c>
      <c r="C18" s="10" t="s">
        <v>212</v>
      </c>
      <c r="D18" s="38">
        <f t="shared" si="1"/>
        <v>24603777</v>
      </c>
      <c r="E18" s="38">
        <v>15439461</v>
      </c>
      <c r="F18" s="38">
        <v>9164316</v>
      </c>
      <c r="G18" s="38">
        <v>0</v>
      </c>
    </row>
    <row r="19" spans="1:7" x14ac:dyDescent="0.2">
      <c r="A19" s="20">
        <v>8</v>
      </c>
      <c r="B19" s="21" t="s">
        <v>65</v>
      </c>
      <c r="C19" s="10" t="s">
        <v>17</v>
      </c>
      <c r="D19" s="38">
        <f t="shared" si="1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66</v>
      </c>
      <c r="C20" s="10" t="s">
        <v>6</v>
      </c>
      <c r="D20" s="38">
        <f t="shared" si="1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67</v>
      </c>
      <c r="C21" s="10" t="s">
        <v>18</v>
      </c>
      <c r="D21" s="38">
        <f t="shared" si="1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68</v>
      </c>
      <c r="C22" s="10" t="s">
        <v>7</v>
      </c>
      <c r="D22" s="38">
        <f t="shared" si="1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69</v>
      </c>
      <c r="C23" s="10" t="s">
        <v>19</v>
      </c>
      <c r="D23" s="38">
        <f t="shared" si="1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231</v>
      </c>
      <c r="C24" s="10" t="s">
        <v>232</v>
      </c>
      <c r="D24" s="38">
        <f t="shared" si="1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70</v>
      </c>
      <c r="C25" s="10" t="s">
        <v>22</v>
      </c>
      <c r="D25" s="38">
        <f t="shared" si="1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71</v>
      </c>
      <c r="C26" s="10" t="s">
        <v>10</v>
      </c>
      <c r="D26" s="38">
        <f t="shared" si="1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72</v>
      </c>
      <c r="C27" s="10" t="s">
        <v>343</v>
      </c>
      <c r="D27" s="38">
        <f t="shared" si="1"/>
        <v>0</v>
      </c>
      <c r="E27" s="38"/>
      <c r="F27" s="38"/>
      <c r="G27" s="38">
        <v>0</v>
      </c>
    </row>
    <row r="28" spans="1:7" x14ac:dyDescent="0.2">
      <c r="A28" s="20">
        <v>17</v>
      </c>
      <c r="B28" s="21" t="s">
        <v>73</v>
      </c>
      <c r="C28" s="10" t="s">
        <v>9</v>
      </c>
      <c r="D28" s="38">
        <f t="shared" si="1"/>
        <v>50803791</v>
      </c>
      <c r="E28" s="38">
        <v>10121403</v>
      </c>
      <c r="F28" s="38">
        <v>15239651</v>
      </c>
      <c r="G28" s="38">
        <v>25442737</v>
      </c>
    </row>
    <row r="29" spans="1:7" x14ac:dyDescent="0.2">
      <c r="A29" s="20">
        <v>18</v>
      </c>
      <c r="B29" s="12" t="s">
        <v>74</v>
      </c>
      <c r="C29" s="10" t="s">
        <v>11</v>
      </c>
      <c r="D29" s="38">
        <f t="shared" si="1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75</v>
      </c>
      <c r="C30" s="10" t="s">
        <v>213</v>
      </c>
      <c r="D30" s="38">
        <f t="shared" si="1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76</v>
      </c>
      <c r="C31" s="10" t="s">
        <v>344</v>
      </c>
      <c r="D31" s="38">
        <f t="shared" si="1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77</v>
      </c>
      <c r="C32" s="10" t="s">
        <v>38</v>
      </c>
      <c r="D32" s="38">
        <f t="shared" si="1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78</v>
      </c>
      <c r="C33" s="10" t="s">
        <v>79</v>
      </c>
      <c r="D33" s="38">
        <f t="shared" si="1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80</v>
      </c>
      <c r="C34" s="10" t="s">
        <v>81</v>
      </c>
      <c r="D34" s="38">
        <f t="shared" si="1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82</v>
      </c>
      <c r="C35" s="10" t="s">
        <v>83</v>
      </c>
      <c r="D35" s="38">
        <f t="shared" si="1"/>
        <v>23894435</v>
      </c>
      <c r="E35" s="38"/>
      <c r="F35" s="38">
        <v>23894435</v>
      </c>
      <c r="G35" s="38">
        <v>0</v>
      </c>
    </row>
    <row r="36" spans="1:7" x14ac:dyDescent="0.2">
      <c r="A36" s="20">
        <v>25</v>
      </c>
      <c r="B36" s="12" t="s">
        <v>84</v>
      </c>
      <c r="C36" s="10" t="s">
        <v>85</v>
      </c>
      <c r="D36" s="38">
        <f t="shared" si="1"/>
        <v>75071238</v>
      </c>
      <c r="E36" s="38"/>
      <c r="F36" s="38"/>
      <c r="G36" s="38">
        <v>75071238</v>
      </c>
    </row>
    <row r="37" spans="1:7" ht="15.75" customHeight="1" x14ac:dyDescent="0.2">
      <c r="A37" s="20">
        <v>26</v>
      </c>
      <c r="B37" s="21" t="s">
        <v>86</v>
      </c>
      <c r="C37" s="10" t="s">
        <v>87</v>
      </c>
      <c r="D37" s="38">
        <f t="shared" si="1"/>
        <v>21700006</v>
      </c>
      <c r="E37" s="38"/>
      <c r="F37" s="38"/>
      <c r="G37" s="38">
        <v>21700006</v>
      </c>
    </row>
    <row r="38" spans="1:7" x14ac:dyDescent="0.2">
      <c r="A38" s="20">
        <v>27</v>
      </c>
      <c r="B38" s="13" t="s">
        <v>88</v>
      </c>
      <c r="C38" s="10" t="s">
        <v>89</v>
      </c>
      <c r="D38" s="38">
        <f t="shared" si="1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90</v>
      </c>
      <c r="C39" s="10" t="s">
        <v>39</v>
      </c>
      <c r="D39" s="38">
        <f t="shared" si="1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91</v>
      </c>
      <c r="C40" s="10" t="s">
        <v>37</v>
      </c>
      <c r="D40" s="38">
        <f t="shared" si="1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92</v>
      </c>
      <c r="C41" s="10" t="s">
        <v>16</v>
      </c>
      <c r="D41" s="38">
        <f t="shared" si="1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93</v>
      </c>
      <c r="C42" s="10" t="s">
        <v>21</v>
      </c>
      <c r="D42" s="38">
        <f t="shared" si="1"/>
        <v>20164337</v>
      </c>
      <c r="E42" s="38">
        <v>6743777</v>
      </c>
      <c r="F42" s="38">
        <v>13420560</v>
      </c>
      <c r="G42" s="38">
        <v>0</v>
      </c>
    </row>
    <row r="43" spans="1:7" x14ac:dyDescent="0.2">
      <c r="A43" s="20">
        <v>32</v>
      </c>
      <c r="B43" s="13" t="s">
        <v>94</v>
      </c>
      <c r="C43" s="10" t="s">
        <v>24</v>
      </c>
      <c r="D43" s="38">
        <f t="shared" si="1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95</v>
      </c>
      <c r="C44" s="10" t="s">
        <v>214</v>
      </c>
      <c r="D44" s="38">
        <f t="shared" si="1"/>
        <v>4854415</v>
      </c>
      <c r="E44" s="38">
        <v>4854415</v>
      </c>
      <c r="F44" s="38"/>
      <c r="G44" s="38">
        <v>0</v>
      </c>
    </row>
    <row r="45" spans="1:7" x14ac:dyDescent="0.2">
      <c r="A45" s="20">
        <v>34</v>
      </c>
      <c r="B45" s="14" t="s">
        <v>96</v>
      </c>
      <c r="C45" s="15" t="s">
        <v>215</v>
      </c>
      <c r="D45" s="38">
        <f t="shared" si="1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97</v>
      </c>
      <c r="C46" s="10" t="s">
        <v>216</v>
      </c>
      <c r="D46" s="38">
        <f t="shared" si="1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98</v>
      </c>
      <c r="C47" s="10" t="s">
        <v>23</v>
      </c>
      <c r="D47" s="38">
        <f t="shared" si="1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99</v>
      </c>
      <c r="C48" s="10" t="s">
        <v>20</v>
      </c>
      <c r="D48" s="38">
        <f t="shared" si="1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100</v>
      </c>
      <c r="C49" s="10" t="s">
        <v>101</v>
      </c>
      <c r="D49" s="38">
        <f t="shared" si="1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102</v>
      </c>
      <c r="C50" s="10" t="s">
        <v>103</v>
      </c>
      <c r="D50" s="38">
        <f t="shared" si="1"/>
        <v>37628130</v>
      </c>
      <c r="E50" s="38"/>
      <c r="F50" s="38">
        <v>12500520</v>
      </c>
      <c r="G50" s="38">
        <v>25127610</v>
      </c>
    </row>
    <row r="51" spans="1:7" x14ac:dyDescent="0.2">
      <c r="A51" s="20">
        <v>40</v>
      </c>
      <c r="B51" s="12" t="s">
        <v>104</v>
      </c>
      <c r="C51" s="10" t="s">
        <v>221</v>
      </c>
      <c r="D51" s="38">
        <f t="shared" si="1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105</v>
      </c>
      <c r="C52" s="10" t="s">
        <v>2</v>
      </c>
      <c r="D52" s="38">
        <f t="shared" si="1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106</v>
      </c>
      <c r="C53" s="10" t="s">
        <v>3</v>
      </c>
      <c r="D53" s="38">
        <f t="shared" si="1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152</v>
      </c>
      <c r="C54" s="10" t="s">
        <v>32</v>
      </c>
      <c r="D54" s="38">
        <f t="shared" si="1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107</v>
      </c>
      <c r="C55" s="10" t="s">
        <v>217</v>
      </c>
      <c r="D55" s="38">
        <f t="shared" si="1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108</v>
      </c>
      <c r="C56" s="10" t="s">
        <v>0</v>
      </c>
      <c r="D56" s="38">
        <f t="shared" si="1"/>
        <v>2986415</v>
      </c>
      <c r="E56" s="38">
        <v>2986415</v>
      </c>
      <c r="F56" s="38"/>
      <c r="G56" s="38">
        <v>0</v>
      </c>
    </row>
    <row r="57" spans="1:7" x14ac:dyDescent="0.2">
      <c r="A57" s="20">
        <v>46</v>
      </c>
      <c r="B57" s="21" t="s">
        <v>109</v>
      </c>
      <c r="C57" s="10" t="s">
        <v>4</v>
      </c>
      <c r="D57" s="38">
        <f t="shared" si="1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110</v>
      </c>
      <c r="C58" s="10" t="s">
        <v>1</v>
      </c>
      <c r="D58" s="38">
        <f t="shared" si="1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111</v>
      </c>
      <c r="C59" s="10" t="s">
        <v>218</v>
      </c>
      <c r="D59" s="38">
        <f t="shared" si="1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112</v>
      </c>
      <c r="C60" s="10" t="s">
        <v>25</v>
      </c>
      <c r="D60" s="38">
        <f t="shared" si="1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160</v>
      </c>
      <c r="C61" s="10" t="s">
        <v>53</v>
      </c>
      <c r="D61" s="38">
        <f t="shared" si="1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113</v>
      </c>
      <c r="C62" s="10" t="s">
        <v>219</v>
      </c>
      <c r="D62" s="38">
        <f t="shared" si="1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162</v>
      </c>
      <c r="C63" s="10" t="s">
        <v>220</v>
      </c>
      <c r="D63" s="38">
        <f t="shared" si="1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223</v>
      </c>
      <c r="C64" s="10" t="s">
        <v>222</v>
      </c>
      <c r="D64" s="38">
        <f t="shared" si="1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233</v>
      </c>
      <c r="C65" s="10" t="s">
        <v>234</v>
      </c>
      <c r="D65" s="38">
        <f t="shared" si="1"/>
        <v>9505477</v>
      </c>
      <c r="E65" s="38"/>
      <c r="F65" s="38">
        <v>9505477</v>
      </c>
      <c r="G65" s="38">
        <v>0</v>
      </c>
    </row>
    <row r="66" spans="1:7" ht="23.25" customHeight="1" x14ac:dyDescent="0.2">
      <c r="A66" s="20">
        <v>55</v>
      </c>
      <c r="B66" s="21" t="s">
        <v>114</v>
      </c>
      <c r="C66" s="10" t="s">
        <v>52</v>
      </c>
      <c r="D66" s="38">
        <f t="shared" si="1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115</v>
      </c>
      <c r="C67" s="10" t="s">
        <v>235</v>
      </c>
      <c r="D67" s="38">
        <f t="shared" si="1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116</v>
      </c>
      <c r="C68" s="10" t="s">
        <v>117</v>
      </c>
      <c r="D68" s="38">
        <f t="shared" si="1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118</v>
      </c>
      <c r="C69" s="10" t="s">
        <v>236</v>
      </c>
      <c r="D69" s="38">
        <f t="shared" si="1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119</v>
      </c>
      <c r="C70" s="10" t="s">
        <v>326</v>
      </c>
      <c r="D70" s="38">
        <f t="shared" si="1"/>
        <v>5022529</v>
      </c>
      <c r="E70" s="38">
        <v>5022529</v>
      </c>
      <c r="F70" s="38"/>
      <c r="G70" s="38">
        <v>0</v>
      </c>
    </row>
    <row r="71" spans="1:7" ht="24" x14ac:dyDescent="0.2">
      <c r="A71" s="20">
        <v>60</v>
      </c>
      <c r="B71" s="12" t="s">
        <v>120</v>
      </c>
      <c r="C71" s="10" t="s">
        <v>237</v>
      </c>
      <c r="D71" s="38">
        <f t="shared" ref="D71:D134" si="2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121</v>
      </c>
      <c r="C72" s="10" t="s">
        <v>238</v>
      </c>
      <c r="D72" s="38">
        <f t="shared" si="2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122</v>
      </c>
      <c r="C73" s="10" t="s">
        <v>239</v>
      </c>
      <c r="D73" s="38">
        <f t="shared" si="2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123</v>
      </c>
      <c r="C74" s="10" t="s">
        <v>51</v>
      </c>
      <c r="D74" s="38">
        <f t="shared" si="2"/>
        <v>14949088</v>
      </c>
      <c r="E74" s="38">
        <v>5011460</v>
      </c>
      <c r="F74" s="38">
        <v>9937628</v>
      </c>
      <c r="G74" s="38">
        <v>0</v>
      </c>
    </row>
    <row r="75" spans="1:7" x14ac:dyDescent="0.2">
      <c r="A75" s="20">
        <v>64</v>
      </c>
      <c r="B75" s="13" t="s">
        <v>124</v>
      </c>
      <c r="C75" s="10" t="s">
        <v>240</v>
      </c>
      <c r="D75" s="38">
        <f t="shared" si="2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125</v>
      </c>
      <c r="C76" s="10" t="s">
        <v>241</v>
      </c>
      <c r="D76" s="38">
        <f t="shared" si="2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126</v>
      </c>
      <c r="C77" s="10" t="s">
        <v>242</v>
      </c>
      <c r="D77" s="38">
        <f t="shared" si="2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127</v>
      </c>
      <c r="C78" s="10" t="s">
        <v>243</v>
      </c>
      <c r="D78" s="38">
        <f t="shared" si="2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128</v>
      </c>
      <c r="C79" s="10" t="s">
        <v>244</v>
      </c>
      <c r="D79" s="38">
        <f t="shared" si="2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129</v>
      </c>
      <c r="C80" s="10" t="s">
        <v>245</v>
      </c>
      <c r="D80" s="38">
        <f t="shared" si="2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130</v>
      </c>
      <c r="C81" s="10" t="s">
        <v>246</v>
      </c>
      <c r="D81" s="38">
        <f t="shared" si="2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131</v>
      </c>
      <c r="C82" s="10" t="s">
        <v>247</v>
      </c>
      <c r="D82" s="38">
        <f t="shared" si="2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132</v>
      </c>
      <c r="C83" s="10" t="s">
        <v>133</v>
      </c>
      <c r="D83" s="38">
        <f t="shared" si="2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134</v>
      </c>
      <c r="C84" s="10" t="s">
        <v>248</v>
      </c>
      <c r="D84" s="38">
        <f t="shared" si="2"/>
        <v>87506760</v>
      </c>
      <c r="E84" s="38">
        <v>3628140</v>
      </c>
      <c r="F84" s="38">
        <v>13815986</v>
      </c>
      <c r="G84" s="38">
        <v>70062634</v>
      </c>
    </row>
    <row r="85" spans="1:7" ht="14.25" customHeight="1" x14ac:dyDescent="0.2">
      <c r="A85" s="20">
        <v>74</v>
      </c>
      <c r="B85" s="21" t="s">
        <v>135</v>
      </c>
      <c r="C85" s="10" t="s">
        <v>35</v>
      </c>
      <c r="D85" s="38">
        <f t="shared" si="2"/>
        <v>72212637</v>
      </c>
      <c r="E85" s="38">
        <v>6973840</v>
      </c>
      <c r="F85" s="38">
        <v>7353749</v>
      </c>
      <c r="G85" s="38">
        <v>57885048</v>
      </c>
    </row>
    <row r="86" spans="1:7" x14ac:dyDescent="0.2">
      <c r="A86" s="20">
        <v>75</v>
      </c>
      <c r="B86" s="12" t="s">
        <v>136</v>
      </c>
      <c r="C86" s="10" t="s">
        <v>414</v>
      </c>
      <c r="D86" s="38">
        <f t="shared" si="2"/>
        <v>15012712</v>
      </c>
      <c r="E86" s="38">
        <v>15012712</v>
      </c>
      <c r="F86" s="38"/>
      <c r="G86" s="38">
        <v>0</v>
      </c>
    </row>
    <row r="87" spans="1:7" x14ac:dyDescent="0.2">
      <c r="A87" s="20">
        <v>76</v>
      </c>
      <c r="B87" s="12" t="s">
        <v>137</v>
      </c>
      <c r="C87" s="10" t="s">
        <v>36</v>
      </c>
      <c r="D87" s="38">
        <f t="shared" si="2"/>
        <v>75729494</v>
      </c>
      <c r="E87" s="38">
        <v>6403809</v>
      </c>
      <c r="F87" s="38">
        <v>14990625</v>
      </c>
      <c r="G87" s="38">
        <v>54335060</v>
      </c>
    </row>
    <row r="88" spans="1:7" x14ac:dyDescent="0.2">
      <c r="A88" s="20">
        <v>77</v>
      </c>
      <c r="B88" s="12" t="s">
        <v>138</v>
      </c>
      <c r="C88" s="10" t="s">
        <v>50</v>
      </c>
      <c r="D88" s="38">
        <f t="shared" si="2"/>
        <v>238948860</v>
      </c>
      <c r="E88" s="38">
        <v>10820877</v>
      </c>
      <c r="F88" s="38">
        <v>10279116</v>
      </c>
      <c r="G88" s="38">
        <v>217848867</v>
      </c>
    </row>
    <row r="89" spans="1:7" x14ac:dyDescent="0.2">
      <c r="A89" s="20">
        <v>78</v>
      </c>
      <c r="B89" s="12" t="s">
        <v>139</v>
      </c>
      <c r="C89" s="10" t="s">
        <v>229</v>
      </c>
      <c r="D89" s="38">
        <f t="shared" si="2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140</v>
      </c>
      <c r="C90" s="10" t="s">
        <v>310</v>
      </c>
      <c r="D90" s="38">
        <f t="shared" si="2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141</v>
      </c>
      <c r="C91" s="10" t="s">
        <v>259</v>
      </c>
      <c r="D91" s="38">
        <f t="shared" si="2"/>
        <v>0</v>
      </c>
      <c r="E91" s="38"/>
      <c r="F91" s="38"/>
      <c r="G91" s="38">
        <v>0</v>
      </c>
    </row>
    <row r="92" spans="1:7" ht="24" x14ac:dyDescent="0.2">
      <c r="A92" s="288">
        <v>81</v>
      </c>
      <c r="B92" s="291" t="s">
        <v>142</v>
      </c>
      <c r="C92" s="16" t="s">
        <v>249</v>
      </c>
      <c r="D92" s="38">
        <f t="shared" si="2"/>
        <v>0</v>
      </c>
      <c r="E92" s="38"/>
      <c r="F92" s="38"/>
      <c r="G92" s="38">
        <v>0</v>
      </c>
    </row>
    <row r="93" spans="1:7" ht="36" x14ac:dyDescent="0.2">
      <c r="A93" s="289"/>
      <c r="B93" s="292"/>
      <c r="C93" s="10" t="s">
        <v>308</v>
      </c>
      <c r="D93" s="38">
        <f t="shared" si="2"/>
        <v>0</v>
      </c>
      <c r="E93" s="38"/>
      <c r="F93" s="38"/>
      <c r="G93" s="38">
        <v>0</v>
      </c>
    </row>
    <row r="94" spans="1:7" ht="24" x14ac:dyDescent="0.2">
      <c r="A94" s="289"/>
      <c r="B94" s="292"/>
      <c r="C94" s="10" t="s">
        <v>250</v>
      </c>
      <c r="D94" s="38">
        <f t="shared" si="2"/>
        <v>0</v>
      </c>
      <c r="E94" s="38"/>
      <c r="F94" s="38"/>
      <c r="G94" s="38">
        <v>0</v>
      </c>
    </row>
    <row r="95" spans="1:7" ht="36" x14ac:dyDescent="0.2">
      <c r="A95" s="290"/>
      <c r="B95" s="293"/>
      <c r="C95" s="22" t="s">
        <v>309</v>
      </c>
      <c r="D95" s="38">
        <f t="shared" si="2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143</v>
      </c>
      <c r="C96" s="10" t="s">
        <v>49</v>
      </c>
      <c r="D96" s="38">
        <f t="shared" si="2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144</v>
      </c>
      <c r="C97" s="10" t="s">
        <v>145</v>
      </c>
      <c r="D97" s="38">
        <f t="shared" si="2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146</v>
      </c>
      <c r="C98" s="10" t="s">
        <v>147</v>
      </c>
      <c r="D98" s="38">
        <f t="shared" si="2"/>
        <v>68795857</v>
      </c>
      <c r="E98" s="38">
        <v>6715394</v>
      </c>
      <c r="F98" s="38">
        <v>11962137</v>
      </c>
      <c r="G98" s="38">
        <v>50118326</v>
      </c>
    </row>
    <row r="99" spans="1:7" x14ac:dyDescent="0.2">
      <c r="A99" s="20">
        <v>85</v>
      </c>
      <c r="B99" s="13" t="s">
        <v>148</v>
      </c>
      <c r="C99" s="10" t="s">
        <v>27</v>
      </c>
      <c r="D99" s="38">
        <f t="shared" si="2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149</v>
      </c>
      <c r="C100" s="10" t="s">
        <v>12</v>
      </c>
      <c r="D100" s="38">
        <f t="shared" si="2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150</v>
      </c>
      <c r="C101" s="10" t="s">
        <v>26</v>
      </c>
      <c r="D101" s="38">
        <f t="shared" si="2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151</v>
      </c>
      <c r="C102" s="10" t="s">
        <v>43</v>
      </c>
      <c r="D102" s="38">
        <f t="shared" si="2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153</v>
      </c>
      <c r="C103" s="10" t="s">
        <v>28</v>
      </c>
      <c r="D103" s="38">
        <f t="shared" si="2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154</v>
      </c>
      <c r="C104" s="10" t="s">
        <v>29</v>
      </c>
      <c r="D104" s="38">
        <f t="shared" si="2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2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156</v>
      </c>
      <c r="C106" s="10" t="s">
        <v>30</v>
      </c>
      <c r="D106" s="38">
        <f t="shared" si="2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157</v>
      </c>
      <c r="C107" s="10" t="s">
        <v>15</v>
      </c>
      <c r="D107" s="38">
        <f t="shared" si="2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158</v>
      </c>
      <c r="C108" s="10" t="s">
        <v>13</v>
      </c>
      <c r="D108" s="38">
        <f t="shared" si="2"/>
        <v>37022176</v>
      </c>
      <c r="E108" s="38">
        <v>6997423</v>
      </c>
      <c r="F108" s="38">
        <v>13551383</v>
      </c>
      <c r="G108" s="38">
        <v>16473370</v>
      </c>
    </row>
    <row r="109" spans="1:7" x14ac:dyDescent="0.2">
      <c r="A109" s="20">
        <v>95</v>
      </c>
      <c r="B109" s="21" t="s">
        <v>159</v>
      </c>
      <c r="C109" s="10" t="s">
        <v>31</v>
      </c>
      <c r="D109" s="38">
        <f t="shared" si="2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161</v>
      </c>
      <c r="C110" s="10" t="s">
        <v>33</v>
      </c>
      <c r="D110" s="38">
        <f t="shared" si="2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2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165</v>
      </c>
      <c r="C112" s="10" t="s">
        <v>166</v>
      </c>
      <c r="D112" s="38">
        <f t="shared" si="2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167</v>
      </c>
      <c r="C113" s="10" t="s">
        <v>168</v>
      </c>
      <c r="D113" s="38">
        <f t="shared" si="2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2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171</v>
      </c>
      <c r="C115" s="10" t="s">
        <v>172</v>
      </c>
      <c r="D115" s="38">
        <f t="shared" si="2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173</v>
      </c>
      <c r="C116" s="10" t="s">
        <v>174</v>
      </c>
      <c r="D116" s="38">
        <f t="shared" si="2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175</v>
      </c>
      <c r="C117" s="10" t="s">
        <v>176</v>
      </c>
      <c r="D117" s="38">
        <f t="shared" si="2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177</v>
      </c>
      <c r="C118" s="15" t="s">
        <v>178</v>
      </c>
      <c r="D118" s="38">
        <f t="shared" si="2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179</v>
      </c>
      <c r="C119" s="10" t="s">
        <v>180</v>
      </c>
      <c r="D119" s="38">
        <f t="shared" si="2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2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183</v>
      </c>
      <c r="C121" s="18" t="s">
        <v>184</v>
      </c>
      <c r="D121" s="38">
        <f t="shared" si="2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185</v>
      </c>
      <c r="C122" s="10" t="s">
        <v>262</v>
      </c>
      <c r="D122" s="38">
        <f t="shared" si="2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2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330</v>
      </c>
      <c r="C124" s="10" t="s">
        <v>318</v>
      </c>
      <c r="D124" s="38">
        <f t="shared" si="2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5" t="s">
        <v>419</v>
      </c>
      <c r="C125" s="15" t="s">
        <v>420</v>
      </c>
      <c r="D125" s="38">
        <f t="shared" si="2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187</v>
      </c>
      <c r="C126" s="10" t="s">
        <v>321</v>
      </c>
      <c r="D126" s="38">
        <f t="shared" si="2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188</v>
      </c>
      <c r="C127" s="10" t="s">
        <v>189</v>
      </c>
      <c r="D127" s="38">
        <f t="shared" si="2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190</v>
      </c>
      <c r="C128" s="35" t="s">
        <v>307</v>
      </c>
      <c r="D128" s="38">
        <f t="shared" si="2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191</v>
      </c>
      <c r="C129" s="10" t="s">
        <v>226</v>
      </c>
      <c r="D129" s="38">
        <f t="shared" si="2"/>
        <v>108148046</v>
      </c>
      <c r="E129" s="38"/>
      <c r="F129" s="38"/>
      <c r="G129" s="38">
        <v>108148046</v>
      </c>
    </row>
    <row r="130" spans="1:7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2"/>
        <v>20811525</v>
      </c>
      <c r="E130" s="38">
        <v>15709488</v>
      </c>
      <c r="F130" s="38"/>
      <c r="G130" s="38">
        <v>5102037</v>
      </c>
    </row>
    <row r="131" spans="1:7" x14ac:dyDescent="0.2">
      <c r="A131" s="20">
        <v>117</v>
      </c>
      <c r="B131" s="21" t="s">
        <v>194</v>
      </c>
      <c r="C131" s="10" t="s">
        <v>40</v>
      </c>
      <c r="D131" s="38">
        <f t="shared" si="2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195</v>
      </c>
      <c r="C132" s="10" t="s">
        <v>46</v>
      </c>
      <c r="D132" s="38">
        <f t="shared" si="2"/>
        <v>146046028</v>
      </c>
      <c r="E132" s="38">
        <v>15338060</v>
      </c>
      <c r="F132" s="38">
        <v>22541920</v>
      </c>
      <c r="G132" s="38">
        <v>108166048</v>
      </c>
    </row>
    <row r="133" spans="1:7" x14ac:dyDescent="0.2">
      <c r="A133" s="20">
        <v>119</v>
      </c>
      <c r="B133" s="12" t="s">
        <v>196</v>
      </c>
      <c r="C133" s="10" t="s">
        <v>228</v>
      </c>
      <c r="D133" s="38">
        <f t="shared" si="2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197</v>
      </c>
      <c r="C134" s="10" t="s">
        <v>48</v>
      </c>
      <c r="D134" s="38">
        <f t="shared" si="2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198</v>
      </c>
      <c r="C135" s="10" t="s">
        <v>47</v>
      </c>
      <c r="D135" s="38">
        <f t="shared" ref="D135:D148" si="3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199</v>
      </c>
      <c r="C136" s="10" t="s">
        <v>200</v>
      </c>
      <c r="D136" s="38">
        <f t="shared" si="3"/>
        <v>191716319</v>
      </c>
      <c r="E136" s="38">
        <v>116756965</v>
      </c>
      <c r="F136" s="38">
        <v>74959354</v>
      </c>
      <c r="G136" s="38">
        <v>0</v>
      </c>
    </row>
    <row r="137" spans="1:7" x14ac:dyDescent="0.2">
      <c r="A137" s="20">
        <v>123</v>
      </c>
      <c r="B137" s="21" t="s">
        <v>201</v>
      </c>
      <c r="C137" s="10" t="s">
        <v>41</v>
      </c>
      <c r="D137" s="38">
        <f t="shared" si="3"/>
        <v>334778570</v>
      </c>
      <c r="E137" s="38">
        <v>29928219</v>
      </c>
      <c r="F137" s="38">
        <v>52874991</v>
      </c>
      <c r="G137" s="38">
        <v>251975360</v>
      </c>
    </row>
    <row r="138" spans="1:7" x14ac:dyDescent="0.2">
      <c r="A138" s="20">
        <v>124</v>
      </c>
      <c r="B138" s="12" t="s">
        <v>202</v>
      </c>
      <c r="C138" s="10" t="s">
        <v>227</v>
      </c>
      <c r="D138" s="38">
        <f t="shared" si="3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203</v>
      </c>
      <c r="C139" s="10" t="s">
        <v>461</v>
      </c>
      <c r="D139" s="38">
        <f t="shared" si="3"/>
        <v>106890200</v>
      </c>
      <c r="E139" s="38">
        <v>5734722</v>
      </c>
      <c r="F139" s="38">
        <v>13012838</v>
      </c>
      <c r="G139" s="38">
        <v>88142640</v>
      </c>
    </row>
    <row r="140" spans="1:7" x14ac:dyDescent="0.2">
      <c r="A140" s="20">
        <v>126</v>
      </c>
      <c r="B140" s="21" t="s">
        <v>204</v>
      </c>
      <c r="C140" s="10" t="s">
        <v>205</v>
      </c>
      <c r="D140" s="38">
        <f t="shared" si="3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206</v>
      </c>
      <c r="C141" s="10" t="s">
        <v>207</v>
      </c>
      <c r="D141" s="38">
        <f t="shared" si="3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208</v>
      </c>
      <c r="C142" s="10" t="s">
        <v>209</v>
      </c>
      <c r="D142" s="38">
        <f t="shared" si="3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9" t="s">
        <v>252</v>
      </c>
      <c r="C143" s="91" t="s">
        <v>253</v>
      </c>
      <c r="D143" s="38">
        <f t="shared" si="3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92" t="s">
        <v>254</v>
      </c>
      <c r="C144" s="41" t="s">
        <v>255</v>
      </c>
      <c r="D144" s="38">
        <f t="shared" si="3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93" t="s">
        <v>256</v>
      </c>
      <c r="C145" s="146" t="s">
        <v>417</v>
      </c>
      <c r="D145" s="38">
        <f t="shared" si="3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260</v>
      </c>
      <c r="C146" s="28" t="s">
        <v>261</v>
      </c>
      <c r="D146" s="38">
        <f t="shared" si="3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5" t="s">
        <v>312</v>
      </c>
      <c r="C147" s="28" t="s">
        <v>311</v>
      </c>
      <c r="D147" s="38">
        <f t="shared" si="3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5" t="s">
        <v>320</v>
      </c>
      <c r="C148" s="28" t="s">
        <v>317</v>
      </c>
      <c r="D148" s="38">
        <f t="shared" si="3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5" t="s">
        <v>412</v>
      </c>
      <c r="C149" s="15" t="s">
        <v>413</v>
      </c>
      <c r="D149" s="38">
        <f t="shared" ref="D149" si="4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49"/>
  <sheetViews>
    <sheetView zoomScale="110" zoomScaleNormal="110" workbookViewId="0">
      <pane xSplit="3" ySplit="11" topLeftCell="D133" activePane="bottomRight" state="frozen"/>
      <selection pane="topRight" activeCell="D1" sqref="D1"/>
      <selection pane="bottomLeft" activeCell="A14" sqref="A14"/>
      <selection pane="bottomRight" activeCell="I154" sqref="I154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329" t="s">
        <v>438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 x14ac:dyDescent="0.2">
      <c r="C3" s="9"/>
      <c r="E3" s="4"/>
      <c r="M3" s="468" t="s">
        <v>278</v>
      </c>
      <c r="N3" s="468"/>
      <c r="O3" s="468"/>
    </row>
    <row r="4" spans="1:15" s="2" customFormat="1" ht="12" customHeight="1" x14ac:dyDescent="0.2">
      <c r="A4" s="305" t="s">
        <v>44</v>
      </c>
      <c r="B4" s="305" t="s">
        <v>56</v>
      </c>
      <c r="C4" s="306" t="s">
        <v>45</v>
      </c>
      <c r="D4" s="463" t="s">
        <v>230</v>
      </c>
      <c r="E4" s="458" t="s">
        <v>55</v>
      </c>
      <c r="F4" s="459"/>
      <c r="G4" s="459"/>
      <c r="H4" s="459"/>
      <c r="I4" s="459"/>
      <c r="J4" s="459"/>
      <c r="K4" s="459"/>
      <c r="L4" s="459"/>
      <c r="M4" s="459"/>
      <c r="N4" s="459"/>
      <c r="O4" s="460"/>
    </row>
    <row r="5" spans="1:15" ht="12" customHeight="1" x14ac:dyDescent="0.2">
      <c r="A5" s="305"/>
      <c r="B5" s="305"/>
      <c r="C5" s="306"/>
      <c r="D5" s="464"/>
      <c r="E5" s="461" t="s">
        <v>294</v>
      </c>
      <c r="F5" s="461" t="s">
        <v>295</v>
      </c>
      <c r="G5" s="461" t="s">
        <v>296</v>
      </c>
      <c r="H5" s="461" t="s">
        <v>297</v>
      </c>
      <c r="I5" s="461" t="s">
        <v>298</v>
      </c>
      <c r="J5" s="461" t="s">
        <v>299</v>
      </c>
      <c r="K5" s="461" t="s">
        <v>370</v>
      </c>
      <c r="L5" s="461" t="s">
        <v>371</v>
      </c>
      <c r="M5" s="466" t="s">
        <v>441</v>
      </c>
      <c r="N5" s="466" t="s">
        <v>442</v>
      </c>
      <c r="O5" s="466" t="s">
        <v>443</v>
      </c>
    </row>
    <row r="6" spans="1:15" ht="12" customHeight="1" x14ac:dyDescent="0.2">
      <c r="A6" s="305"/>
      <c r="B6" s="305"/>
      <c r="C6" s="306"/>
      <c r="D6" s="464"/>
      <c r="E6" s="462"/>
      <c r="F6" s="462"/>
      <c r="G6" s="462"/>
      <c r="H6" s="462"/>
      <c r="I6" s="462"/>
      <c r="J6" s="462"/>
      <c r="K6" s="462"/>
      <c r="L6" s="462"/>
      <c r="M6" s="467"/>
      <c r="N6" s="467"/>
      <c r="O6" s="467"/>
    </row>
    <row r="7" spans="1:15" ht="33.75" customHeight="1" x14ac:dyDescent="0.2">
      <c r="A7" s="305"/>
      <c r="B7" s="305"/>
      <c r="C7" s="306"/>
      <c r="D7" s="465"/>
      <c r="E7" s="462"/>
      <c r="F7" s="462"/>
      <c r="G7" s="462"/>
      <c r="H7" s="462"/>
      <c r="I7" s="462"/>
      <c r="J7" s="462"/>
      <c r="K7" s="462"/>
      <c r="L7" s="462"/>
      <c r="M7" s="467"/>
      <c r="N7" s="467"/>
      <c r="O7" s="467"/>
    </row>
    <row r="8" spans="1:15" s="2" customFormat="1" x14ac:dyDescent="0.2">
      <c r="A8" s="300" t="s">
        <v>225</v>
      </c>
      <c r="B8" s="300"/>
      <c r="C8" s="300"/>
      <c r="D8" s="63">
        <f>D9+D10+D11</f>
        <v>2666049836</v>
      </c>
      <c r="E8" s="63">
        <f t="shared" ref="E8:O8" si="0">E9+E10+E11</f>
        <v>844596860</v>
      </c>
      <c r="F8" s="63">
        <f t="shared" si="0"/>
        <v>440117660</v>
      </c>
      <c r="G8" s="63">
        <f t="shared" si="0"/>
        <v>386286870</v>
      </c>
      <c r="H8" s="63">
        <f t="shared" si="0"/>
        <v>204668570</v>
      </c>
      <c r="I8" s="63">
        <f t="shared" si="0"/>
        <v>304058590</v>
      </c>
      <c r="J8" s="63">
        <f t="shared" si="0"/>
        <v>67871872</v>
      </c>
      <c r="K8" s="63">
        <f t="shared" si="0"/>
        <v>289311868</v>
      </c>
      <c r="L8" s="63">
        <f t="shared" si="0"/>
        <v>78207820</v>
      </c>
      <c r="M8" s="63">
        <f t="shared" si="0"/>
        <v>39939256</v>
      </c>
      <c r="N8" s="63">
        <f t="shared" si="0"/>
        <v>5819490</v>
      </c>
      <c r="O8" s="63">
        <f t="shared" si="0"/>
        <v>5170980</v>
      </c>
    </row>
    <row r="9" spans="1:15" s="3" customFormat="1" ht="24" x14ac:dyDescent="0.2">
      <c r="A9" s="5"/>
      <c r="B9" s="5"/>
      <c r="C9" s="11" t="s">
        <v>54</v>
      </c>
      <c r="D9" s="44">
        <v>15793886</v>
      </c>
      <c r="E9" s="44">
        <v>7452810</v>
      </c>
      <c r="F9" s="44">
        <v>6914861</v>
      </c>
      <c r="G9" s="44">
        <v>3</v>
      </c>
      <c r="H9" s="44">
        <v>721</v>
      </c>
      <c r="I9" s="44">
        <v>1425326</v>
      </c>
      <c r="J9" s="44">
        <v>0</v>
      </c>
      <c r="K9" s="128">
        <v>125</v>
      </c>
      <c r="L9" s="128">
        <v>40</v>
      </c>
      <c r="M9" s="128">
        <v>0</v>
      </c>
      <c r="N9" s="128">
        <v>0</v>
      </c>
      <c r="O9" s="144">
        <v>0</v>
      </c>
    </row>
    <row r="10" spans="1:15" s="3" customFormat="1" ht="24" x14ac:dyDescent="0.2">
      <c r="A10" s="5"/>
      <c r="B10" s="5"/>
      <c r="C10" s="11" t="s">
        <v>280</v>
      </c>
      <c r="D10" s="44">
        <f t="shared" ref="D10" si="1">SUM(E10:M10)</f>
        <v>0</v>
      </c>
      <c r="E10" s="44"/>
      <c r="F10" s="44"/>
      <c r="G10" s="44"/>
      <c r="H10" s="44"/>
      <c r="I10" s="44"/>
      <c r="J10" s="44"/>
      <c r="K10" s="128"/>
      <c r="L10" s="128"/>
      <c r="M10" s="128"/>
      <c r="N10" s="128"/>
      <c r="O10" s="144"/>
    </row>
    <row r="11" spans="1:15" s="2" customFormat="1" x14ac:dyDescent="0.2">
      <c r="A11" s="300" t="s">
        <v>224</v>
      </c>
      <c r="B11" s="300"/>
      <c r="C11" s="300"/>
      <c r="D11" s="63">
        <f>SUM(D12:D148)-D92</f>
        <v>2650255950</v>
      </c>
      <c r="E11" s="63">
        <f t="shared" ref="E11:O11" si="2">SUM(E12:E148)-E92</f>
        <v>837144050</v>
      </c>
      <c r="F11" s="63">
        <f t="shared" si="2"/>
        <v>433202799</v>
      </c>
      <c r="G11" s="63">
        <f t="shared" si="2"/>
        <v>386286867</v>
      </c>
      <c r="H11" s="63">
        <f t="shared" si="2"/>
        <v>204667849</v>
      </c>
      <c r="I11" s="63">
        <f t="shared" si="2"/>
        <v>302633264</v>
      </c>
      <c r="J11" s="63">
        <f t="shared" si="2"/>
        <v>67871872</v>
      </c>
      <c r="K11" s="63">
        <f t="shared" si="2"/>
        <v>289311743</v>
      </c>
      <c r="L11" s="63">
        <f t="shared" si="2"/>
        <v>78207780</v>
      </c>
      <c r="M11" s="143">
        <f t="shared" si="2"/>
        <v>39939256</v>
      </c>
      <c r="N11" s="182">
        <f t="shared" si="2"/>
        <v>5819490</v>
      </c>
      <c r="O11" s="182">
        <f t="shared" si="2"/>
        <v>5170980</v>
      </c>
    </row>
    <row r="12" spans="1:15" s="1" customFormat="1" x14ac:dyDescent="0.2">
      <c r="A12" s="20">
        <v>1</v>
      </c>
      <c r="B12" s="12" t="s">
        <v>57</v>
      </c>
      <c r="C12" s="10" t="s">
        <v>42</v>
      </c>
      <c r="D12" s="44">
        <f>SUM(E12:O12)</f>
        <v>2054406</v>
      </c>
      <c r="E12" s="128">
        <v>0</v>
      </c>
      <c r="F12" s="128">
        <v>0</v>
      </c>
      <c r="G12" s="128">
        <v>1526037</v>
      </c>
      <c r="H12" s="128">
        <v>528369</v>
      </c>
      <c r="I12" s="128">
        <v>0</v>
      </c>
      <c r="J12" s="128">
        <v>0</v>
      </c>
      <c r="K12" s="128">
        <v>0</v>
      </c>
      <c r="L12" s="128">
        <v>0</v>
      </c>
      <c r="M12" s="128"/>
      <c r="N12" s="128"/>
      <c r="O12" s="128"/>
    </row>
    <row r="13" spans="1:15" s="1" customFormat="1" x14ac:dyDescent="0.2">
      <c r="A13" s="20">
        <v>2</v>
      </c>
      <c r="B13" s="13" t="s">
        <v>58</v>
      </c>
      <c r="C13" s="10" t="s">
        <v>210</v>
      </c>
      <c r="D13" s="44">
        <f t="shared" ref="D13:D76" si="3">SUM(E13:O13)</f>
        <v>2193661</v>
      </c>
      <c r="E13" s="128">
        <v>0</v>
      </c>
      <c r="F13" s="128">
        <v>0</v>
      </c>
      <c r="G13" s="128">
        <v>1555310</v>
      </c>
      <c r="H13" s="128">
        <v>638351</v>
      </c>
      <c r="I13" s="128">
        <v>0</v>
      </c>
      <c r="J13" s="128">
        <v>0</v>
      </c>
      <c r="K13" s="128">
        <v>0</v>
      </c>
      <c r="L13" s="128">
        <v>0</v>
      </c>
      <c r="M13" s="128"/>
      <c r="N13" s="128"/>
      <c r="O13" s="128"/>
    </row>
    <row r="14" spans="1:15" s="1" customFormat="1" x14ac:dyDescent="0.2">
      <c r="A14" s="20">
        <v>3</v>
      </c>
      <c r="B14" s="21" t="s">
        <v>59</v>
      </c>
      <c r="C14" s="10" t="s">
        <v>5</v>
      </c>
      <c r="D14" s="44">
        <f t="shared" si="3"/>
        <v>29444840</v>
      </c>
      <c r="E14" s="128">
        <v>16652133</v>
      </c>
      <c r="F14" s="128">
        <v>0</v>
      </c>
      <c r="G14" s="128">
        <v>5423160</v>
      </c>
      <c r="H14" s="128">
        <v>2718243</v>
      </c>
      <c r="I14" s="128">
        <v>4651304</v>
      </c>
      <c r="J14" s="128">
        <v>0</v>
      </c>
      <c r="K14" s="128">
        <v>0</v>
      </c>
      <c r="L14" s="128">
        <v>0</v>
      </c>
      <c r="M14" s="128"/>
      <c r="N14" s="128"/>
      <c r="O14" s="128"/>
    </row>
    <row r="15" spans="1:15" s="1" customFormat="1" x14ac:dyDescent="0.2">
      <c r="A15" s="20">
        <v>4</v>
      </c>
      <c r="B15" s="12" t="s">
        <v>60</v>
      </c>
      <c r="C15" s="10" t="s">
        <v>211</v>
      </c>
      <c r="D15" s="44">
        <f t="shared" si="3"/>
        <v>1690157</v>
      </c>
      <c r="E15" s="128">
        <v>0</v>
      </c>
      <c r="F15" s="128">
        <v>0</v>
      </c>
      <c r="G15" s="128">
        <v>1102632</v>
      </c>
      <c r="H15" s="128">
        <v>587525</v>
      </c>
      <c r="I15" s="128">
        <v>0</v>
      </c>
      <c r="J15" s="128">
        <v>0</v>
      </c>
      <c r="K15" s="128">
        <v>0</v>
      </c>
      <c r="L15" s="128">
        <v>0</v>
      </c>
      <c r="M15" s="128"/>
      <c r="N15" s="128"/>
      <c r="O15" s="128"/>
    </row>
    <row r="16" spans="1:15" s="1" customFormat="1" x14ac:dyDescent="0.2">
      <c r="A16" s="20">
        <v>5</v>
      </c>
      <c r="B16" s="12" t="s">
        <v>61</v>
      </c>
      <c r="C16" s="10" t="s">
        <v>8</v>
      </c>
      <c r="D16" s="44">
        <f t="shared" si="3"/>
        <v>2602922</v>
      </c>
      <c r="E16" s="128">
        <v>0</v>
      </c>
      <c r="F16" s="128">
        <v>0</v>
      </c>
      <c r="G16" s="128">
        <v>1837472</v>
      </c>
      <c r="H16" s="128">
        <v>765450</v>
      </c>
      <c r="I16" s="128">
        <v>0</v>
      </c>
      <c r="J16" s="128">
        <v>0</v>
      </c>
      <c r="K16" s="128">
        <v>0</v>
      </c>
      <c r="L16" s="128">
        <v>0</v>
      </c>
      <c r="M16" s="128"/>
      <c r="N16" s="128"/>
      <c r="O16" s="128"/>
    </row>
    <row r="17" spans="1:15" s="1" customFormat="1" x14ac:dyDescent="0.2">
      <c r="A17" s="20">
        <v>6</v>
      </c>
      <c r="B17" s="21" t="s">
        <v>62</v>
      </c>
      <c r="C17" s="10" t="s">
        <v>63</v>
      </c>
      <c r="D17" s="44">
        <f t="shared" si="3"/>
        <v>68495157</v>
      </c>
      <c r="E17" s="128">
        <v>25490765</v>
      </c>
      <c r="F17" s="128">
        <v>14759394</v>
      </c>
      <c r="G17" s="128">
        <v>8266051</v>
      </c>
      <c r="H17" s="128">
        <v>7178187</v>
      </c>
      <c r="I17" s="128">
        <v>12800760</v>
      </c>
      <c r="J17" s="128">
        <v>0</v>
      </c>
      <c r="K17" s="128">
        <v>0</v>
      </c>
      <c r="L17" s="128">
        <v>0</v>
      </c>
      <c r="M17" s="128"/>
      <c r="N17" s="128"/>
      <c r="O17" s="128"/>
    </row>
    <row r="18" spans="1:15" s="1" customFormat="1" x14ac:dyDescent="0.2">
      <c r="A18" s="20">
        <v>7</v>
      </c>
      <c r="B18" s="12" t="s">
        <v>64</v>
      </c>
      <c r="C18" s="10" t="s">
        <v>212</v>
      </c>
      <c r="D18" s="44">
        <f t="shared" si="3"/>
        <v>16373110</v>
      </c>
      <c r="E18" s="128">
        <v>9432160</v>
      </c>
      <c r="F18" s="128">
        <v>0</v>
      </c>
      <c r="G18" s="128">
        <v>4610394</v>
      </c>
      <c r="H18" s="128">
        <v>2330556</v>
      </c>
      <c r="I18" s="128">
        <v>0</v>
      </c>
      <c r="J18" s="128">
        <v>0</v>
      </c>
      <c r="K18" s="128">
        <v>0</v>
      </c>
      <c r="L18" s="128">
        <v>0</v>
      </c>
      <c r="M18" s="128"/>
      <c r="N18" s="128"/>
      <c r="O18" s="128"/>
    </row>
    <row r="19" spans="1:15" s="1" customFormat="1" x14ac:dyDescent="0.2">
      <c r="A19" s="20">
        <v>8</v>
      </c>
      <c r="B19" s="21" t="s">
        <v>65</v>
      </c>
      <c r="C19" s="10" t="s">
        <v>17</v>
      </c>
      <c r="D19" s="44">
        <f t="shared" si="3"/>
        <v>1794457</v>
      </c>
      <c r="E19" s="128">
        <v>0</v>
      </c>
      <c r="F19" s="128">
        <v>0</v>
      </c>
      <c r="G19" s="128">
        <v>1005408</v>
      </c>
      <c r="H19" s="128">
        <v>789049</v>
      </c>
      <c r="I19" s="128">
        <v>0</v>
      </c>
      <c r="J19" s="128">
        <v>0</v>
      </c>
      <c r="K19" s="128">
        <v>0</v>
      </c>
      <c r="L19" s="128">
        <v>0</v>
      </c>
      <c r="M19" s="128"/>
      <c r="N19" s="128"/>
      <c r="O19" s="128"/>
    </row>
    <row r="20" spans="1:15" s="1" customFormat="1" x14ac:dyDescent="0.2">
      <c r="A20" s="20">
        <v>9</v>
      </c>
      <c r="B20" s="21" t="s">
        <v>66</v>
      </c>
      <c r="C20" s="10" t="s">
        <v>6</v>
      </c>
      <c r="D20" s="44">
        <f t="shared" si="3"/>
        <v>2433101</v>
      </c>
      <c r="E20" s="128">
        <v>0</v>
      </c>
      <c r="F20" s="128">
        <v>0</v>
      </c>
      <c r="G20" s="128">
        <v>1726123</v>
      </c>
      <c r="H20" s="128">
        <v>706978</v>
      </c>
      <c r="I20" s="128">
        <v>0</v>
      </c>
      <c r="J20" s="128">
        <v>0</v>
      </c>
      <c r="K20" s="128">
        <v>0</v>
      </c>
      <c r="L20" s="128">
        <v>0</v>
      </c>
      <c r="M20" s="128"/>
      <c r="N20" s="128"/>
      <c r="O20" s="128"/>
    </row>
    <row r="21" spans="1:15" s="1" customFormat="1" x14ac:dyDescent="0.2">
      <c r="A21" s="20">
        <v>10</v>
      </c>
      <c r="B21" s="21" t="s">
        <v>67</v>
      </c>
      <c r="C21" s="10" t="s">
        <v>18</v>
      </c>
      <c r="D21" s="44">
        <f t="shared" si="3"/>
        <v>3370485</v>
      </c>
      <c r="E21" s="128">
        <v>0</v>
      </c>
      <c r="F21" s="128">
        <v>0</v>
      </c>
      <c r="G21" s="128">
        <v>2381334</v>
      </c>
      <c r="H21" s="128">
        <v>989151</v>
      </c>
      <c r="I21" s="128">
        <v>0</v>
      </c>
      <c r="J21" s="128">
        <v>0</v>
      </c>
      <c r="K21" s="128">
        <v>0</v>
      </c>
      <c r="L21" s="128">
        <v>0</v>
      </c>
      <c r="M21" s="128"/>
      <c r="N21" s="128"/>
      <c r="O21" s="128"/>
    </row>
    <row r="22" spans="1:15" s="1" customFormat="1" x14ac:dyDescent="0.2">
      <c r="A22" s="20">
        <v>11</v>
      </c>
      <c r="B22" s="21" t="s">
        <v>68</v>
      </c>
      <c r="C22" s="10" t="s">
        <v>7</v>
      </c>
      <c r="D22" s="44">
        <f t="shared" si="3"/>
        <v>2441927</v>
      </c>
      <c r="E22" s="128">
        <v>0</v>
      </c>
      <c r="F22" s="128">
        <v>0</v>
      </c>
      <c r="G22" s="128">
        <v>1739183</v>
      </c>
      <c r="H22" s="128">
        <v>702744</v>
      </c>
      <c r="I22" s="128">
        <v>0</v>
      </c>
      <c r="J22" s="128">
        <v>0</v>
      </c>
      <c r="K22" s="128">
        <v>0</v>
      </c>
      <c r="L22" s="128">
        <v>0</v>
      </c>
      <c r="M22" s="128"/>
      <c r="N22" s="128"/>
      <c r="O22" s="128"/>
    </row>
    <row r="23" spans="1:15" s="1" customFormat="1" x14ac:dyDescent="0.2">
      <c r="A23" s="20">
        <v>12</v>
      </c>
      <c r="B23" s="21" t="s">
        <v>69</v>
      </c>
      <c r="C23" s="10" t="s">
        <v>19</v>
      </c>
      <c r="D23" s="44">
        <f t="shared" si="3"/>
        <v>7160691</v>
      </c>
      <c r="E23" s="128">
        <v>4589061</v>
      </c>
      <c r="F23" s="128">
        <v>0</v>
      </c>
      <c r="G23" s="128">
        <v>728280</v>
      </c>
      <c r="H23" s="128">
        <v>1843350</v>
      </c>
      <c r="I23" s="128">
        <v>0</v>
      </c>
      <c r="J23" s="128">
        <v>0</v>
      </c>
      <c r="K23" s="128">
        <v>0</v>
      </c>
      <c r="L23" s="128">
        <v>0</v>
      </c>
      <c r="M23" s="128"/>
      <c r="N23" s="128"/>
      <c r="O23" s="128"/>
    </row>
    <row r="24" spans="1:15" s="1" customFormat="1" x14ac:dyDescent="0.2">
      <c r="A24" s="20">
        <v>13</v>
      </c>
      <c r="B24" s="21" t="s">
        <v>231</v>
      </c>
      <c r="C24" s="10" t="s">
        <v>232</v>
      </c>
      <c r="D24" s="44">
        <f t="shared" si="3"/>
        <v>9384015</v>
      </c>
      <c r="E24" s="128">
        <v>0</v>
      </c>
      <c r="F24" s="128">
        <v>0</v>
      </c>
      <c r="G24" s="128">
        <v>9384015</v>
      </c>
      <c r="H24" s="128">
        <v>0</v>
      </c>
      <c r="I24" s="128">
        <v>0</v>
      </c>
      <c r="J24" s="128">
        <v>0</v>
      </c>
      <c r="K24" s="128">
        <v>0</v>
      </c>
      <c r="L24" s="128">
        <v>0</v>
      </c>
      <c r="M24" s="128"/>
      <c r="N24" s="128"/>
      <c r="O24" s="128"/>
    </row>
    <row r="25" spans="1:15" s="1" customFormat="1" x14ac:dyDescent="0.2">
      <c r="A25" s="20">
        <v>14</v>
      </c>
      <c r="B25" s="21" t="s">
        <v>70</v>
      </c>
      <c r="C25" s="10" t="s">
        <v>22</v>
      </c>
      <c r="D25" s="44">
        <f t="shared" si="3"/>
        <v>1802587</v>
      </c>
      <c r="E25" s="128">
        <v>0</v>
      </c>
      <c r="F25" s="128">
        <v>0</v>
      </c>
      <c r="G25" s="128">
        <v>816402</v>
      </c>
      <c r="H25" s="128">
        <v>986185</v>
      </c>
      <c r="I25" s="128">
        <v>0</v>
      </c>
      <c r="J25" s="128">
        <v>0</v>
      </c>
      <c r="K25" s="128">
        <v>0</v>
      </c>
      <c r="L25" s="128">
        <v>0</v>
      </c>
      <c r="M25" s="128"/>
      <c r="N25" s="128"/>
      <c r="O25" s="128"/>
    </row>
    <row r="26" spans="1:15" s="1" customFormat="1" x14ac:dyDescent="0.2">
      <c r="A26" s="20">
        <v>15</v>
      </c>
      <c r="B26" s="21" t="s">
        <v>71</v>
      </c>
      <c r="C26" s="10" t="s">
        <v>10</v>
      </c>
      <c r="D26" s="44">
        <f t="shared" si="3"/>
        <v>7294124</v>
      </c>
      <c r="E26" s="128">
        <v>2604744</v>
      </c>
      <c r="F26" s="128">
        <v>0</v>
      </c>
      <c r="G26" s="128">
        <v>3385187</v>
      </c>
      <c r="H26" s="128">
        <v>1304193</v>
      </c>
      <c r="I26" s="128">
        <v>0</v>
      </c>
      <c r="J26" s="128">
        <v>0</v>
      </c>
      <c r="K26" s="128">
        <v>0</v>
      </c>
      <c r="L26" s="128">
        <v>0</v>
      </c>
      <c r="M26" s="128"/>
      <c r="N26" s="128"/>
      <c r="O26" s="128"/>
    </row>
    <row r="27" spans="1:15" s="1" customFormat="1" x14ac:dyDescent="0.2">
      <c r="A27" s="20">
        <v>16</v>
      </c>
      <c r="B27" s="21" t="s">
        <v>72</v>
      </c>
      <c r="C27" s="10" t="s">
        <v>343</v>
      </c>
      <c r="D27" s="44">
        <f t="shared" si="3"/>
        <v>13304997</v>
      </c>
      <c r="E27" s="128">
        <v>7005424</v>
      </c>
      <c r="F27" s="128">
        <v>0</v>
      </c>
      <c r="G27" s="128">
        <v>4353531</v>
      </c>
      <c r="H27" s="128">
        <v>1946042</v>
      </c>
      <c r="I27" s="128">
        <v>0</v>
      </c>
      <c r="J27" s="128">
        <v>0</v>
      </c>
      <c r="K27" s="128">
        <v>0</v>
      </c>
      <c r="L27" s="128">
        <v>0</v>
      </c>
      <c r="M27" s="128"/>
      <c r="N27" s="128"/>
      <c r="O27" s="128"/>
    </row>
    <row r="28" spans="1:15" s="1" customFormat="1" x14ac:dyDescent="0.2">
      <c r="A28" s="20">
        <v>17</v>
      </c>
      <c r="B28" s="21" t="s">
        <v>73</v>
      </c>
      <c r="C28" s="10" t="s">
        <v>9</v>
      </c>
      <c r="D28" s="44">
        <f t="shared" si="3"/>
        <v>54978113</v>
      </c>
      <c r="E28" s="128">
        <v>16691519</v>
      </c>
      <c r="F28" s="128">
        <v>10460185</v>
      </c>
      <c r="G28" s="128">
        <v>9518955</v>
      </c>
      <c r="H28" s="128">
        <v>4753275</v>
      </c>
      <c r="I28" s="128">
        <v>13554179</v>
      </c>
      <c r="J28" s="128">
        <v>0</v>
      </c>
      <c r="K28" s="128">
        <v>0</v>
      </c>
      <c r="L28" s="128">
        <v>0</v>
      </c>
      <c r="M28" s="128"/>
      <c r="N28" s="128"/>
      <c r="O28" s="128"/>
    </row>
    <row r="29" spans="1:15" s="1" customFormat="1" x14ac:dyDescent="0.2">
      <c r="A29" s="20">
        <v>18</v>
      </c>
      <c r="B29" s="12" t="s">
        <v>74</v>
      </c>
      <c r="C29" s="10" t="s">
        <v>11</v>
      </c>
      <c r="D29" s="44">
        <f t="shared" si="3"/>
        <v>933632</v>
      </c>
      <c r="E29" s="128">
        <v>0</v>
      </c>
      <c r="F29" s="128">
        <v>0</v>
      </c>
      <c r="G29" s="128">
        <v>479208</v>
      </c>
      <c r="H29" s="128">
        <v>454424</v>
      </c>
      <c r="I29" s="128">
        <v>0</v>
      </c>
      <c r="J29" s="128">
        <v>0</v>
      </c>
      <c r="K29" s="128">
        <v>0</v>
      </c>
      <c r="L29" s="128">
        <v>0</v>
      </c>
      <c r="M29" s="128"/>
      <c r="N29" s="128"/>
      <c r="O29" s="128"/>
    </row>
    <row r="30" spans="1:15" s="1" customFormat="1" x14ac:dyDescent="0.2">
      <c r="A30" s="20">
        <v>19</v>
      </c>
      <c r="B30" s="12" t="s">
        <v>75</v>
      </c>
      <c r="C30" s="10" t="s">
        <v>213</v>
      </c>
      <c r="D30" s="44">
        <f t="shared" si="3"/>
        <v>551275</v>
      </c>
      <c r="E30" s="128">
        <v>0</v>
      </c>
      <c r="F30" s="128">
        <v>0</v>
      </c>
      <c r="G30" s="128">
        <v>0</v>
      </c>
      <c r="H30" s="128">
        <v>551275</v>
      </c>
      <c r="I30" s="128">
        <v>0</v>
      </c>
      <c r="J30" s="128">
        <v>0</v>
      </c>
      <c r="K30" s="128">
        <v>0</v>
      </c>
      <c r="L30" s="128">
        <v>0</v>
      </c>
      <c r="M30" s="128"/>
      <c r="N30" s="128"/>
      <c r="O30" s="128"/>
    </row>
    <row r="31" spans="1:15" s="1" customFormat="1" x14ac:dyDescent="0.2">
      <c r="A31" s="20">
        <v>20</v>
      </c>
      <c r="B31" s="12" t="s">
        <v>76</v>
      </c>
      <c r="C31" s="10" t="s">
        <v>344</v>
      </c>
      <c r="D31" s="44">
        <f t="shared" si="3"/>
        <v>13615237</v>
      </c>
      <c r="E31" s="128">
        <v>4411566</v>
      </c>
      <c r="F31" s="128">
        <v>0</v>
      </c>
      <c r="G31" s="128">
        <v>6118442</v>
      </c>
      <c r="H31" s="128">
        <v>3085229</v>
      </c>
      <c r="I31" s="128">
        <v>0</v>
      </c>
      <c r="J31" s="128">
        <v>0</v>
      </c>
      <c r="K31" s="128">
        <v>0</v>
      </c>
      <c r="L31" s="128">
        <v>0</v>
      </c>
      <c r="M31" s="128"/>
      <c r="N31" s="128"/>
      <c r="O31" s="128"/>
    </row>
    <row r="32" spans="1:15" s="1" customFormat="1" x14ac:dyDescent="0.2">
      <c r="A32" s="20">
        <v>21</v>
      </c>
      <c r="B32" s="12" t="s">
        <v>77</v>
      </c>
      <c r="C32" s="10" t="s">
        <v>38</v>
      </c>
      <c r="D32" s="44">
        <f t="shared" si="3"/>
        <v>25909452</v>
      </c>
      <c r="E32" s="128">
        <v>9492078</v>
      </c>
      <c r="F32" s="128">
        <v>5743821</v>
      </c>
      <c r="G32" s="128">
        <v>8171145</v>
      </c>
      <c r="H32" s="128">
        <v>2502408</v>
      </c>
      <c r="I32" s="128">
        <v>0</v>
      </c>
      <c r="J32" s="128">
        <v>0</v>
      </c>
      <c r="K32" s="128">
        <v>0</v>
      </c>
      <c r="L32" s="128">
        <v>0</v>
      </c>
      <c r="M32" s="128"/>
      <c r="N32" s="128"/>
      <c r="O32" s="128"/>
    </row>
    <row r="33" spans="1:15" s="1" customFormat="1" x14ac:dyDescent="0.2">
      <c r="A33" s="20">
        <v>22</v>
      </c>
      <c r="B33" s="21" t="s">
        <v>78</v>
      </c>
      <c r="C33" s="10" t="s">
        <v>79</v>
      </c>
      <c r="D33" s="44">
        <f t="shared" si="3"/>
        <v>3031092</v>
      </c>
      <c r="E33" s="128">
        <v>0</v>
      </c>
      <c r="F33" s="128">
        <v>0</v>
      </c>
      <c r="G33" s="128">
        <v>2151648</v>
      </c>
      <c r="H33" s="128">
        <v>879444</v>
      </c>
      <c r="I33" s="128">
        <v>0</v>
      </c>
      <c r="J33" s="128">
        <v>0</v>
      </c>
      <c r="K33" s="128">
        <v>0</v>
      </c>
      <c r="L33" s="128">
        <v>0</v>
      </c>
      <c r="M33" s="128"/>
      <c r="N33" s="128"/>
      <c r="O33" s="128"/>
    </row>
    <row r="34" spans="1:15" s="1" customFormat="1" x14ac:dyDescent="0.2">
      <c r="A34" s="20">
        <v>23</v>
      </c>
      <c r="B34" s="21" t="s">
        <v>80</v>
      </c>
      <c r="C34" s="10" t="s">
        <v>81</v>
      </c>
      <c r="D34" s="44">
        <f t="shared" si="3"/>
        <v>4732889</v>
      </c>
      <c r="E34" s="128">
        <v>0</v>
      </c>
      <c r="F34" s="128">
        <v>4732889</v>
      </c>
      <c r="G34" s="128">
        <v>0</v>
      </c>
      <c r="H34" s="128">
        <v>0</v>
      </c>
      <c r="I34" s="128">
        <v>0</v>
      </c>
      <c r="J34" s="128">
        <v>0</v>
      </c>
      <c r="K34" s="128">
        <v>0</v>
      </c>
      <c r="L34" s="128">
        <v>0</v>
      </c>
      <c r="M34" s="128"/>
      <c r="N34" s="128"/>
      <c r="O34" s="128"/>
    </row>
    <row r="35" spans="1:15" s="1" customFormat="1" ht="24" x14ac:dyDescent="0.2">
      <c r="A35" s="20">
        <v>24</v>
      </c>
      <c r="B35" s="21" t="s">
        <v>82</v>
      </c>
      <c r="C35" s="10" t="s">
        <v>83</v>
      </c>
      <c r="D35" s="44">
        <f t="shared" si="3"/>
        <v>0</v>
      </c>
      <c r="E35" s="128">
        <v>0</v>
      </c>
      <c r="F35" s="128">
        <v>0</v>
      </c>
      <c r="G35" s="128">
        <v>0</v>
      </c>
      <c r="H35" s="128">
        <v>0</v>
      </c>
      <c r="I35" s="128">
        <v>0</v>
      </c>
      <c r="J35" s="128">
        <v>0</v>
      </c>
      <c r="K35" s="128">
        <v>0</v>
      </c>
      <c r="L35" s="128">
        <v>0</v>
      </c>
      <c r="M35" s="128"/>
      <c r="N35" s="128"/>
      <c r="O35" s="128"/>
    </row>
    <row r="36" spans="1:15" s="1" customFormat="1" x14ac:dyDescent="0.2">
      <c r="A36" s="20">
        <v>25</v>
      </c>
      <c r="B36" s="12" t="s">
        <v>84</v>
      </c>
      <c r="C36" s="10" t="s">
        <v>85</v>
      </c>
      <c r="D36" s="44">
        <f t="shared" si="3"/>
        <v>130089753</v>
      </c>
      <c r="E36" s="128">
        <v>44185911</v>
      </c>
      <c r="F36" s="128">
        <v>26787599</v>
      </c>
      <c r="G36" s="128">
        <v>28083171</v>
      </c>
      <c r="H36" s="128">
        <v>14396490</v>
      </c>
      <c r="I36" s="128">
        <v>16636582</v>
      </c>
      <c r="J36" s="128">
        <v>0</v>
      </c>
      <c r="K36" s="128">
        <v>0</v>
      </c>
      <c r="L36" s="128">
        <v>0</v>
      </c>
      <c r="M36" s="128"/>
      <c r="N36" s="128"/>
      <c r="O36" s="128"/>
    </row>
    <row r="37" spans="1:15" s="1" customFormat="1" x14ac:dyDescent="0.2">
      <c r="A37" s="20">
        <v>26</v>
      </c>
      <c r="B37" s="21" t="s">
        <v>86</v>
      </c>
      <c r="C37" s="10" t="s">
        <v>87</v>
      </c>
      <c r="D37" s="44">
        <f t="shared" si="3"/>
        <v>1699903</v>
      </c>
      <c r="E37" s="128">
        <v>0</v>
      </c>
      <c r="F37" s="128">
        <v>0</v>
      </c>
      <c r="G37" s="128">
        <v>1404124</v>
      </c>
      <c r="H37" s="128">
        <v>295779</v>
      </c>
      <c r="I37" s="128">
        <v>0</v>
      </c>
      <c r="J37" s="128">
        <v>0</v>
      </c>
      <c r="K37" s="128">
        <v>0</v>
      </c>
      <c r="L37" s="128">
        <v>0</v>
      </c>
      <c r="M37" s="128"/>
      <c r="N37" s="128"/>
      <c r="O37" s="128"/>
    </row>
    <row r="38" spans="1:15" s="1" customFormat="1" x14ac:dyDescent="0.2">
      <c r="A38" s="20">
        <v>27</v>
      </c>
      <c r="B38" s="13" t="s">
        <v>88</v>
      </c>
      <c r="C38" s="10" t="s">
        <v>89</v>
      </c>
      <c r="D38" s="44">
        <f t="shared" si="3"/>
        <v>0</v>
      </c>
      <c r="E38" s="128">
        <v>0</v>
      </c>
      <c r="F38" s="128">
        <v>0</v>
      </c>
      <c r="G38" s="128">
        <v>0</v>
      </c>
      <c r="H38" s="128">
        <v>0</v>
      </c>
      <c r="I38" s="128">
        <v>0</v>
      </c>
      <c r="J38" s="128">
        <v>0</v>
      </c>
      <c r="K38" s="128">
        <v>0</v>
      </c>
      <c r="L38" s="128">
        <v>0</v>
      </c>
      <c r="M38" s="128"/>
      <c r="N38" s="128"/>
      <c r="O38" s="128"/>
    </row>
    <row r="39" spans="1:15" s="1" customFormat="1" x14ac:dyDescent="0.2">
      <c r="A39" s="20">
        <v>28</v>
      </c>
      <c r="B39" s="13" t="s">
        <v>90</v>
      </c>
      <c r="C39" s="10" t="s">
        <v>39</v>
      </c>
      <c r="D39" s="44">
        <f t="shared" si="3"/>
        <v>44359931</v>
      </c>
      <c r="E39" s="128">
        <v>24499783</v>
      </c>
      <c r="F39" s="128">
        <v>0</v>
      </c>
      <c r="G39" s="128">
        <v>7302036</v>
      </c>
      <c r="H39" s="128">
        <v>3856488</v>
      </c>
      <c r="I39" s="128">
        <v>8701624</v>
      </c>
      <c r="J39" s="128">
        <v>0</v>
      </c>
      <c r="K39" s="128">
        <v>0</v>
      </c>
      <c r="L39" s="128">
        <v>0</v>
      </c>
      <c r="M39" s="128"/>
      <c r="N39" s="128"/>
      <c r="O39" s="128"/>
    </row>
    <row r="40" spans="1:15" s="1" customFormat="1" x14ac:dyDescent="0.2">
      <c r="A40" s="20">
        <v>29</v>
      </c>
      <c r="B40" s="12" t="s">
        <v>91</v>
      </c>
      <c r="C40" s="10" t="s">
        <v>37</v>
      </c>
      <c r="D40" s="44">
        <f t="shared" si="3"/>
        <v>34505906</v>
      </c>
      <c r="E40" s="128">
        <v>11076914</v>
      </c>
      <c r="F40" s="128">
        <v>0</v>
      </c>
      <c r="G40" s="128">
        <v>11181866</v>
      </c>
      <c r="H40" s="128">
        <v>6112458</v>
      </c>
      <c r="I40" s="128">
        <v>6134668</v>
      </c>
      <c r="J40" s="128">
        <v>0</v>
      </c>
      <c r="K40" s="128">
        <v>0</v>
      </c>
      <c r="L40" s="128">
        <v>0</v>
      </c>
      <c r="M40" s="128"/>
      <c r="N40" s="128"/>
      <c r="O40" s="128"/>
    </row>
    <row r="41" spans="1:15" s="1" customFormat="1" x14ac:dyDescent="0.2">
      <c r="A41" s="20">
        <v>30</v>
      </c>
      <c r="B41" s="13" t="s">
        <v>92</v>
      </c>
      <c r="C41" s="10" t="s">
        <v>16</v>
      </c>
      <c r="D41" s="44">
        <f t="shared" si="3"/>
        <v>2767915</v>
      </c>
      <c r="E41" s="128">
        <v>0</v>
      </c>
      <c r="F41" s="128">
        <v>0</v>
      </c>
      <c r="G41" s="128">
        <v>1976177</v>
      </c>
      <c r="H41" s="128">
        <v>791738</v>
      </c>
      <c r="I41" s="128">
        <v>0</v>
      </c>
      <c r="J41" s="128">
        <v>0</v>
      </c>
      <c r="K41" s="128">
        <v>0</v>
      </c>
      <c r="L41" s="128">
        <v>0</v>
      </c>
      <c r="M41" s="128"/>
      <c r="N41" s="128"/>
      <c r="O41" s="128"/>
    </row>
    <row r="42" spans="1:15" s="1" customFormat="1" x14ac:dyDescent="0.2">
      <c r="A42" s="20">
        <v>31</v>
      </c>
      <c r="B42" s="21" t="s">
        <v>93</v>
      </c>
      <c r="C42" s="10" t="s">
        <v>21</v>
      </c>
      <c r="D42" s="44">
        <f t="shared" si="3"/>
        <v>16201515</v>
      </c>
      <c r="E42" s="128">
        <v>5814153</v>
      </c>
      <c r="F42" s="128">
        <v>0</v>
      </c>
      <c r="G42" s="128">
        <v>6960129</v>
      </c>
      <c r="H42" s="128">
        <v>3427233</v>
      </c>
      <c r="I42" s="128">
        <v>0</v>
      </c>
      <c r="J42" s="128">
        <v>0</v>
      </c>
      <c r="K42" s="128">
        <v>0</v>
      </c>
      <c r="L42" s="128">
        <v>0</v>
      </c>
      <c r="M42" s="128"/>
      <c r="N42" s="128"/>
      <c r="O42" s="128"/>
    </row>
    <row r="43" spans="1:15" s="1" customFormat="1" x14ac:dyDescent="0.2">
      <c r="A43" s="20">
        <v>32</v>
      </c>
      <c r="B43" s="13" t="s">
        <v>94</v>
      </c>
      <c r="C43" s="10" t="s">
        <v>24</v>
      </c>
      <c r="D43" s="44">
        <f t="shared" si="3"/>
        <v>3990778</v>
      </c>
      <c r="E43" s="128">
        <v>0</v>
      </c>
      <c r="F43" s="128">
        <v>0</v>
      </c>
      <c r="G43" s="128">
        <v>2621391</v>
      </c>
      <c r="H43" s="128">
        <v>1369387</v>
      </c>
      <c r="I43" s="128">
        <v>0</v>
      </c>
      <c r="J43" s="128">
        <v>0</v>
      </c>
      <c r="K43" s="128">
        <v>0</v>
      </c>
      <c r="L43" s="128">
        <v>0</v>
      </c>
      <c r="M43" s="128"/>
      <c r="N43" s="128"/>
      <c r="O43" s="128"/>
    </row>
    <row r="44" spans="1:15" s="1" customFormat="1" x14ac:dyDescent="0.2">
      <c r="A44" s="20">
        <v>33</v>
      </c>
      <c r="B44" s="12" t="s">
        <v>95</v>
      </c>
      <c r="C44" s="10" t="s">
        <v>214</v>
      </c>
      <c r="D44" s="44">
        <f t="shared" si="3"/>
        <v>10196157</v>
      </c>
      <c r="E44" s="128">
        <v>0</v>
      </c>
      <c r="F44" s="128">
        <v>0</v>
      </c>
      <c r="G44" s="128">
        <v>6870183</v>
      </c>
      <c r="H44" s="128">
        <v>3325974</v>
      </c>
      <c r="I44" s="128">
        <v>0</v>
      </c>
      <c r="J44" s="128">
        <v>0</v>
      </c>
      <c r="K44" s="128">
        <v>0</v>
      </c>
      <c r="L44" s="128">
        <v>0</v>
      </c>
      <c r="M44" s="128"/>
      <c r="N44" s="128"/>
      <c r="O44" s="128"/>
    </row>
    <row r="45" spans="1:15" s="1" customFormat="1" x14ac:dyDescent="0.2">
      <c r="A45" s="20">
        <v>34</v>
      </c>
      <c r="B45" s="14" t="s">
        <v>96</v>
      </c>
      <c r="C45" s="15" t="s">
        <v>215</v>
      </c>
      <c r="D45" s="44">
        <f t="shared" si="3"/>
        <v>3297653</v>
      </c>
      <c r="E45" s="128">
        <v>0</v>
      </c>
      <c r="F45" s="128">
        <v>0</v>
      </c>
      <c r="G45" s="128">
        <v>2333013</v>
      </c>
      <c r="H45" s="128">
        <v>964640</v>
      </c>
      <c r="I45" s="128">
        <v>0</v>
      </c>
      <c r="J45" s="128">
        <v>0</v>
      </c>
      <c r="K45" s="128">
        <v>0</v>
      </c>
      <c r="L45" s="128">
        <v>0</v>
      </c>
      <c r="M45" s="128"/>
      <c r="N45" s="128"/>
      <c r="O45" s="128"/>
    </row>
    <row r="46" spans="1:15" s="1" customFormat="1" x14ac:dyDescent="0.2">
      <c r="A46" s="20">
        <v>35</v>
      </c>
      <c r="B46" s="12" t="s">
        <v>97</v>
      </c>
      <c r="C46" s="10" t="s">
        <v>216</v>
      </c>
      <c r="D46" s="44">
        <f t="shared" si="3"/>
        <v>1003534</v>
      </c>
      <c r="E46" s="128">
        <v>0</v>
      </c>
      <c r="F46" s="128">
        <v>0</v>
      </c>
      <c r="G46" s="128">
        <v>485921</v>
      </c>
      <c r="H46" s="128">
        <v>517613</v>
      </c>
      <c r="I46" s="128">
        <v>0</v>
      </c>
      <c r="J46" s="128">
        <v>0</v>
      </c>
      <c r="K46" s="128">
        <v>0</v>
      </c>
      <c r="L46" s="128">
        <v>0</v>
      </c>
      <c r="M46" s="128"/>
      <c r="N46" s="128"/>
      <c r="O46" s="128"/>
    </row>
    <row r="47" spans="1:15" s="1" customFormat="1" x14ac:dyDescent="0.2">
      <c r="A47" s="20">
        <v>36</v>
      </c>
      <c r="B47" s="12" t="s">
        <v>98</v>
      </c>
      <c r="C47" s="10" t="s">
        <v>23</v>
      </c>
      <c r="D47" s="44">
        <f t="shared" si="3"/>
        <v>5790199</v>
      </c>
      <c r="E47" s="128">
        <v>2039356</v>
      </c>
      <c r="F47" s="128">
        <v>0</v>
      </c>
      <c r="G47" s="128">
        <v>2335396</v>
      </c>
      <c r="H47" s="128">
        <v>1415447</v>
      </c>
      <c r="I47" s="128">
        <v>0</v>
      </c>
      <c r="J47" s="128">
        <v>0</v>
      </c>
      <c r="K47" s="128">
        <v>0</v>
      </c>
      <c r="L47" s="128">
        <v>0</v>
      </c>
      <c r="M47" s="128"/>
      <c r="N47" s="128"/>
      <c r="O47" s="128"/>
    </row>
    <row r="48" spans="1:15" s="1" customFormat="1" x14ac:dyDescent="0.2">
      <c r="A48" s="20">
        <v>37</v>
      </c>
      <c r="B48" s="21" t="s">
        <v>99</v>
      </c>
      <c r="C48" s="10" t="s">
        <v>20</v>
      </c>
      <c r="D48" s="44">
        <f t="shared" si="3"/>
        <v>1602989</v>
      </c>
      <c r="E48" s="128">
        <v>0</v>
      </c>
      <c r="F48" s="128">
        <v>0</v>
      </c>
      <c r="G48" s="128">
        <v>1113992</v>
      </c>
      <c r="H48" s="128">
        <v>488997</v>
      </c>
      <c r="I48" s="128">
        <v>0</v>
      </c>
      <c r="J48" s="128">
        <v>0</v>
      </c>
      <c r="K48" s="128">
        <v>0</v>
      </c>
      <c r="L48" s="128">
        <v>0</v>
      </c>
      <c r="M48" s="128"/>
      <c r="N48" s="128"/>
      <c r="O48" s="128"/>
    </row>
    <row r="49" spans="1:15" s="1" customFormat="1" x14ac:dyDescent="0.2">
      <c r="A49" s="20">
        <v>38</v>
      </c>
      <c r="B49" s="13" t="s">
        <v>100</v>
      </c>
      <c r="C49" s="10" t="s">
        <v>101</v>
      </c>
      <c r="D49" s="44">
        <f t="shared" si="3"/>
        <v>6316677</v>
      </c>
      <c r="E49" s="128">
        <v>2284592</v>
      </c>
      <c r="F49" s="128">
        <v>1000291</v>
      </c>
      <c r="G49" s="128">
        <v>1537420</v>
      </c>
      <c r="H49" s="128">
        <v>705433</v>
      </c>
      <c r="I49" s="128">
        <v>788941</v>
      </c>
      <c r="J49" s="128">
        <v>0</v>
      </c>
      <c r="K49" s="128">
        <v>0</v>
      </c>
      <c r="L49" s="128">
        <v>0</v>
      </c>
      <c r="M49" s="128"/>
      <c r="N49" s="128"/>
      <c r="O49" s="128"/>
    </row>
    <row r="50" spans="1:15" s="1" customFormat="1" x14ac:dyDescent="0.2">
      <c r="A50" s="20">
        <v>39</v>
      </c>
      <c r="B50" s="21" t="s">
        <v>102</v>
      </c>
      <c r="C50" s="10" t="s">
        <v>103</v>
      </c>
      <c r="D50" s="44">
        <f t="shared" si="3"/>
        <v>49495989</v>
      </c>
      <c r="E50" s="128">
        <v>12949201</v>
      </c>
      <c r="F50" s="128">
        <v>14451845</v>
      </c>
      <c r="G50" s="128">
        <v>10125047</v>
      </c>
      <c r="H50" s="128">
        <v>6838903</v>
      </c>
      <c r="I50" s="128">
        <v>5130993</v>
      </c>
      <c r="J50" s="128">
        <v>0</v>
      </c>
      <c r="K50" s="128">
        <v>0</v>
      </c>
      <c r="L50" s="128">
        <v>0</v>
      </c>
      <c r="M50" s="128"/>
      <c r="N50" s="128"/>
      <c r="O50" s="128"/>
    </row>
    <row r="51" spans="1:15" s="1" customFormat="1" x14ac:dyDescent="0.2">
      <c r="A51" s="20">
        <v>40</v>
      </c>
      <c r="B51" s="12" t="s">
        <v>104</v>
      </c>
      <c r="C51" s="10" t="s">
        <v>221</v>
      </c>
      <c r="D51" s="44">
        <f t="shared" si="3"/>
        <v>2937381</v>
      </c>
      <c r="E51" s="128">
        <v>0</v>
      </c>
      <c r="F51" s="128">
        <v>0</v>
      </c>
      <c r="G51" s="128">
        <v>2086628</v>
      </c>
      <c r="H51" s="128">
        <v>850753</v>
      </c>
      <c r="I51" s="128">
        <v>0</v>
      </c>
      <c r="J51" s="128">
        <v>0</v>
      </c>
      <c r="K51" s="128">
        <v>0</v>
      </c>
      <c r="L51" s="128">
        <v>0</v>
      </c>
      <c r="M51" s="128"/>
      <c r="N51" s="128"/>
      <c r="O51" s="128"/>
    </row>
    <row r="52" spans="1:15" s="1" customFormat="1" x14ac:dyDescent="0.2">
      <c r="A52" s="20">
        <v>41</v>
      </c>
      <c r="B52" s="12" t="s">
        <v>105</v>
      </c>
      <c r="C52" s="10" t="s">
        <v>2</v>
      </c>
      <c r="D52" s="44">
        <f t="shared" si="3"/>
        <v>18587595</v>
      </c>
      <c r="E52" s="128">
        <v>334404</v>
      </c>
      <c r="F52" s="128">
        <v>0</v>
      </c>
      <c r="G52" s="128">
        <v>7468857</v>
      </c>
      <c r="H52" s="128">
        <v>3059106</v>
      </c>
      <c r="I52" s="128">
        <v>7725228</v>
      </c>
      <c r="J52" s="128">
        <v>0</v>
      </c>
      <c r="K52" s="128">
        <v>0</v>
      </c>
      <c r="L52" s="128">
        <v>0</v>
      </c>
      <c r="M52" s="128"/>
      <c r="N52" s="128"/>
      <c r="O52" s="128"/>
    </row>
    <row r="53" spans="1:15" s="1" customFormat="1" x14ac:dyDescent="0.2">
      <c r="A53" s="20">
        <v>42</v>
      </c>
      <c r="B53" s="21" t="s">
        <v>106</v>
      </c>
      <c r="C53" s="10" t="s">
        <v>3</v>
      </c>
      <c r="D53" s="44">
        <f t="shared" si="3"/>
        <v>2239999</v>
      </c>
      <c r="E53" s="128">
        <v>0</v>
      </c>
      <c r="F53" s="128">
        <v>0</v>
      </c>
      <c r="G53" s="128">
        <v>1589347</v>
      </c>
      <c r="H53" s="128">
        <v>650652</v>
      </c>
      <c r="I53" s="128">
        <v>0</v>
      </c>
      <c r="J53" s="128">
        <v>0</v>
      </c>
      <c r="K53" s="128">
        <v>0</v>
      </c>
      <c r="L53" s="128">
        <v>0</v>
      </c>
      <c r="M53" s="128"/>
      <c r="N53" s="128"/>
      <c r="O53" s="128"/>
    </row>
    <row r="54" spans="1:15" s="1" customFormat="1" x14ac:dyDescent="0.2">
      <c r="A54" s="20">
        <v>43</v>
      </c>
      <c r="B54" s="13" t="s">
        <v>152</v>
      </c>
      <c r="C54" s="10" t="s">
        <v>32</v>
      </c>
      <c r="D54" s="44">
        <f t="shared" si="3"/>
        <v>5945225</v>
      </c>
      <c r="E54" s="128">
        <v>2876558</v>
      </c>
      <c r="F54" s="128">
        <v>0</v>
      </c>
      <c r="G54" s="128">
        <v>2154775</v>
      </c>
      <c r="H54" s="128">
        <v>913892</v>
      </c>
      <c r="I54" s="128">
        <v>0</v>
      </c>
      <c r="J54" s="128">
        <v>0</v>
      </c>
      <c r="K54" s="128">
        <v>0</v>
      </c>
      <c r="L54" s="128">
        <v>0</v>
      </c>
      <c r="M54" s="128"/>
      <c r="N54" s="128"/>
      <c r="O54" s="128"/>
    </row>
    <row r="55" spans="1:15" s="1" customFormat="1" x14ac:dyDescent="0.2">
      <c r="A55" s="20">
        <v>44</v>
      </c>
      <c r="B55" s="21" t="s">
        <v>107</v>
      </c>
      <c r="C55" s="10" t="s">
        <v>217</v>
      </c>
      <c r="D55" s="44">
        <f t="shared" si="3"/>
        <v>3773632</v>
      </c>
      <c r="E55" s="128">
        <v>0</v>
      </c>
      <c r="F55" s="128">
        <v>0</v>
      </c>
      <c r="G55" s="128">
        <v>2558581</v>
      </c>
      <c r="H55" s="128">
        <v>1215051</v>
      </c>
      <c r="I55" s="128">
        <v>0</v>
      </c>
      <c r="J55" s="128">
        <v>0</v>
      </c>
      <c r="K55" s="128">
        <v>0</v>
      </c>
      <c r="L55" s="128">
        <v>0</v>
      </c>
      <c r="M55" s="128"/>
      <c r="N55" s="128"/>
      <c r="O55" s="128"/>
    </row>
    <row r="56" spans="1:15" s="1" customFormat="1" x14ac:dyDescent="0.2">
      <c r="A56" s="20">
        <v>45</v>
      </c>
      <c r="B56" s="13" t="s">
        <v>108</v>
      </c>
      <c r="C56" s="10" t="s">
        <v>0</v>
      </c>
      <c r="D56" s="44">
        <f t="shared" si="3"/>
        <v>12270683</v>
      </c>
      <c r="E56" s="128">
        <v>4751873</v>
      </c>
      <c r="F56" s="128">
        <v>0</v>
      </c>
      <c r="G56" s="128">
        <v>3047626</v>
      </c>
      <c r="H56" s="128">
        <v>1265758</v>
      </c>
      <c r="I56" s="128">
        <v>3205426</v>
      </c>
      <c r="J56" s="128">
        <v>0</v>
      </c>
      <c r="K56" s="128">
        <v>0</v>
      </c>
      <c r="L56" s="128">
        <v>0</v>
      </c>
      <c r="M56" s="128"/>
      <c r="N56" s="128"/>
      <c r="O56" s="128"/>
    </row>
    <row r="57" spans="1:15" s="1" customFormat="1" x14ac:dyDescent="0.2">
      <c r="A57" s="20">
        <v>46</v>
      </c>
      <c r="B57" s="21" t="s">
        <v>109</v>
      </c>
      <c r="C57" s="10" t="s">
        <v>4</v>
      </c>
      <c r="D57" s="44">
        <f t="shared" si="3"/>
        <v>1097075</v>
      </c>
      <c r="E57" s="128">
        <v>0</v>
      </c>
      <c r="F57" s="128">
        <v>0</v>
      </c>
      <c r="G57" s="128">
        <v>646179</v>
      </c>
      <c r="H57" s="128">
        <v>450896</v>
      </c>
      <c r="I57" s="128">
        <v>0</v>
      </c>
      <c r="J57" s="128">
        <v>0</v>
      </c>
      <c r="K57" s="128">
        <v>0</v>
      </c>
      <c r="L57" s="128">
        <v>0</v>
      </c>
      <c r="M57" s="128"/>
      <c r="N57" s="128"/>
      <c r="O57" s="128"/>
    </row>
    <row r="58" spans="1:15" s="1" customFormat="1" x14ac:dyDescent="0.2">
      <c r="A58" s="20">
        <v>47</v>
      </c>
      <c r="B58" s="13" t="s">
        <v>110</v>
      </c>
      <c r="C58" s="10" t="s">
        <v>1</v>
      </c>
      <c r="D58" s="44">
        <f t="shared" si="3"/>
        <v>2569737</v>
      </c>
      <c r="E58" s="128">
        <v>0</v>
      </c>
      <c r="F58" s="128">
        <v>0</v>
      </c>
      <c r="G58" s="128">
        <v>1746607</v>
      </c>
      <c r="H58" s="128">
        <v>823130</v>
      </c>
      <c r="I58" s="128">
        <v>0</v>
      </c>
      <c r="J58" s="128">
        <v>0</v>
      </c>
      <c r="K58" s="128">
        <v>0</v>
      </c>
      <c r="L58" s="128">
        <v>0</v>
      </c>
      <c r="M58" s="128"/>
      <c r="N58" s="128"/>
      <c r="O58" s="128"/>
    </row>
    <row r="59" spans="1:15" s="1" customFormat="1" x14ac:dyDescent="0.2">
      <c r="A59" s="20">
        <v>48</v>
      </c>
      <c r="B59" s="21" t="s">
        <v>111</v>
      </c>
      <c r="C59" s="10" t="s">
        <v>218</v>
      </c>
      <c r="D59" s="44">
        <f t="shared" si="3"/>
        <v>4370415</v>
      </c>
      <c r="E59" s="128">
        <v>0</v>
      </c>
      <c r="F59" s="128">
        <v>0</v>
      </c>
      <c r="G59" s="128">
        <v>3101780</v>
      </c>
      <c r="H59" s="128">
        <v>1268635</v>
      </c>
      <c r="I59" s="128">
        <v>0</v>
      </c>
      <c r="J59" s="128">
        <v>0</v>
      </c>
      <c r="K59" s="128">
        <v>0</v>
      </c>
      <c r="L59" s="128">
        <v>0</v>
      </c>
      <c r="M59" s="128"/>
      <c r="N59" s="128"/>
      <c r="O59" s="128"/>
    </row>
    <row r="60" spans="1:15" s="1" customFormat="1" x14ac:dyDescent="0.2">
      <c r="A60" s="20">
        <v>49</v>
      </c>
      <c r="B60" s="21" t="s">
        <v>112</v>
      </c>
      <c r="C60" s="10" t="s">
        <v>25</v>
      </c>
      <c r="D60" s="44">
        <f t="shared" si="3"/>
        <v>33718282</v>
      </c>
      <c r="E60" s="128">
        <v>11133243</v>
      </c>
      <c r="F60" s="128">
        <v>0</v>
      </c>
      <c r="G60" s="128">
        <v>11548866</v>
      </c>
      <c r="H60" s="128">
        <v>4050828</v>
      </c>
      <c r="I60" s="128">
        <v>6985345</v>
      </c>
      <c r="J60" s="128">
        <v>0</v>
      </c>
      <c r="K60" s="128">
        <v>0</v>
      </c>
      <c r="L60" s="128">
        <v>0</v>
      </c>
      <c r="M60" s="128"/>
      <c r="N60" s="128"/>
      <c r="O60" s="128"/>
    </row>
    <row r="61" spans="1:15" s="1" customFormat="1" x14ac:dyDescent="0.2">
      <c r="A61" s="20">
        <v>50</v>
      </c>
      <c r="B61" s="21" t="s">
        <v>160</v>
      </c>
      <c r="C61" s="10" t="s">
        <v>53</v>
      </c>
      <c r="D61" s="44">
        <f t="shared" si="3"/>
        <v>3298765</v>
      </c>
      <c r="E61" s="128">
        <v>0</v>
      </c>
      <c r="F61" s="128">
        <v>0</v>
      </c>
      <c r="G61" s="128">
        <v>2216905</v>
      </c>
      <c r="H61" s="128">
        <v>1081860</v>
      </c>
      <c r="I61" s="128">
        <v>0</v>
      </c>
      <c r="J61" s="128">
        <v>0</v>
      </c>
      <c r="K61" s="128">
        <v>0</v>
      </c>
      <c r="L61" s="128">
        <v>0</v>
      </c>
      <c r="M61" s="128"/>
      <c r="N61" s="128"/>
      <c r="O61" s="128"/>
    </row>
    <row r="62" spans="1:15" s="1" customFormat="1" x14ac:dyDescent="0.2">
      <c r="A62" s="20">
        <v>51</v>
      </c>
      <c r="B62" s="21" t="s">
        <v>113</v>
      </c>
      <c r="C62" s="10" t="s">
        <v>219</v>
      </c>
      <c r="D62" s="44">
        <f t="shared" si="3"/>
        <v>2300175</v>
      </c>
      <c r="E62" s="128">
        <v>0</v>
      </c>
      <c r="F62" s="128">
        <v>0</v>
      </c>
      <c r="G62" s="128">
        <v>1630300</v>
      </c>
      <c r="H62" s="128">
        <v>669875</v>
      </c>
      <c r="I62" s="128">
        <v>0</v>
      </c>
      <c r="J62" s="128">
        <v>0</v>
      </c>
      <c r="K62" s="128">
        <v>0</v>
      </c>
      <c r="L62" s="128">
        <v>0</v>
      </c>
      <c r="M62" s="128"/>
      <c r="N62" s="128"/>
      <c r="O62" s="128"/>
    </row>
    <row r="63" spans="1:15" s="1" customFormat="1" x14ac:dyDescent="0.2">
      <c r="A63" s="20">
        <v>52</v>
      </c>
      <c r="B63" s="13" t="s">
        <v>162</v>
      </c>
      <c r="C63" s="10" t="s">
        <v>220</v>
      </c>
      <c r="D63" s="44">
        <f t="shared" si="3"/>
        <v>3841425</v>
      </c>
      <c r="E63" s="128">
        <v>1443492</v>
      </c>
      <c r="F63" s="128">
        <v>0</v>
      </c>
      <c r="G63" s="128">
        <v>1779486</v>
      </c>
      <c r="H63" s="128">
        <v>618447</v>
      </c>
      <c r="I63" s="128">
        <v>0</v>
      </c>
      <c r="J63" s="128">
        <v>0</v>
      </c>
      <c r="K63" s="128">
        <v>0</v>
      </c>
      <c r="L63" s="128">
        <v>0</v>
      </c>
      <c r="M63" s="128"/>
      <c r="N63" s="128"/>
      <c r="O63" s="128"/>
    </row>
    <row r="64" spans="1:15" s="1" customFormat="1" x14ac:dyDescent="0.2">
      <c r="A64" s="20">
        <v>53</v>
      </c>
      <c r="B64" s="21" t="s">
        <v>223</v>
      </c>
      <c r="C64" s="10" t="s">
        <v>222</v>
      </c>
      <c r="D64" s="44">
        <f t="shared" si="3"/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28">
        <v>0</v>
      </c>
      <c r="L64" s="128">
        <v>0</v>
      </c>
      <c r="M64" s="128"/>
      <c r="N64" s="128"/>
      <c r="O64" s="128"/>
    </row>
    <row r="65" spans="1:15" s="1" customFormat="1" x14ac:dyDescent="0.2">
      <c r="A65" s="20">
        <v>54</v>
      </c>
      <c r="B65" s="21" t="s">
        <v>233</v>
      </c>
      <c r="C65" s="10" t="s">
        <v>234</v>
      </c>
      <c r="D65" s="44">
        <f t="shared" si="3"/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28">
        <v>0</v>
      </c>
      <c r="L65" s="128">
        <v>0</v>
      </c>
      <c r="M65" s="128"/>
      <c r="N65" s="128"/>
      <c r="O65" s="128"/>
    </row>
    <row r="66" spans="1:15" s="1" customFormat="1" x14ac:dyDescent="0.2">
      <c r="A66" s="20">
        <v>55</v>
      </c>
      <c r="B66" s="21" t="s">
        <v>114</v>
      </c>
      <c r="C66" s="10" t="s">
        <v>52</v>
      </c>
      <c r="D66" s="44">
        <f t="shared" si="3"/>
        <v>2073413</v>
      </c>
      <c r="E66" s="128">
        <v>0</v>
      </c>
      <c r="F66" s="128">
        <v>0</v>
      </c>
      <c r="G66" s="128">
        <v>2073413</v>
      </c>
      <c r="H66" s="128">
        <v>0</v>
      </c>
      <c r="I66" s="128">
        <v>0</v>
      </c>
      <c r="J66" s="128">
        <v>0</v>
      </c>
      <c r="K66" s="128">
        <v>0</v>
      </c>
      <c r="L66" s="128">
        <v>0</v>
      </c>
      <c r="M66" s="128"/>
      <c r="N66" s="128"/>
      <c r="O66" s="128"/>
    </row>
    <row r="67" spans="1:15" s="1" customFormat="1" x14ac:dyDescent="0.2">
      <c r="A67" s="20">
        <v>56</v>
      </c>
      <c r="B67" s="13" t="s">
        <v>115</v>
      </c>
      <c r="C67" s="10" t="s">
        <v>235</v>
      </c>
      <c r="D67" s="44">
        <f t="shared" si="3"/>
        <v>2434898</v>
      </c>
      <c r="E67" s="128">
        <v>0</v>
      </c>
      <c r="F67" s="128">
        <v>0</v>
      </c>
      <c r="G67" s="128">
        <v>1992574</v>
      </c>
      <c r="H67" s="128">
        <v>442324</v>
      </c>
      <c r="I67" s="128">
        <v>0</v>
      </c>
      <c r="J67" s="128">
        <v>0</v>
      </c>
      <c r="K67" s="128">
        <v>0</v>
      </c>
      <c r="L67" s="128">
        <v>0</v>
      </c>
      <c r="M67" s="128"/>
      <c r="N67" s="128"/>
      <c r="O67" s="128"/>
    </row>
    <row r="68" spans="1:15" s="1" customFormat="1" x14ac:dyDescent="0.2">
      <c r="A68" s="20">
        <v>57</v>
      </c>
      <c r="B68" s="12" t="s">
        <v>116</v>
      </c>
      <c r="C68" s="10" t="s">
        <v>418</v>
      </c>
      <c r="D68" s="44">
        <f t="shared" si="3"/>
        <v>749400</v>
      </c>
      <c r="E68" s="128">
        <v>0</v>
      </c>
      <c r="F68" s="128">
        <v>0</v>
      </c>
      <c r="G68" s="128">
        <v>749400</v>
      </c>
      <c r="H68" s="128">
        <v>0</v>
      </c>
      <c r="I68" s="128">
        <v>0</v>
      </c>
      <c r="J68" s="128">
        <v>0</v>
      </c>
      <c r="K68" s="128">
        <v>0</v>
      </c>
      <c r="L68" s="128">
        <v>0</v>
      </c>
      <c r="M68" s="128"/>
      <c r="N68" s="128"/>
      <c r="O68" s="128"/>
    </row>
    <row r="69" spans="1:15" s="1" customFormat="1" x14ac:dyDescent="0.2">
      <c r="A69" s="20">
        <v>58</v>
      </c>
      <c r="B69" s="13" t="s">
        <v>118</v>
      </c>
      <c r="C69" s="10" t="s">
        <v>236</v>
      </c>
      <c r="D69" s="44">
        <f t="shared" si="3"/>
        <v>4796589</v>
      </c>
      <c r="E69" s="128">
        <v>0</v>
      </c>
      <c r="F69" s="128">
        <v>0</v>
      </c>
      <c r="G69" s="128">
        <v>3051493</v>
      </c>
      <c r="H69" s="128">
        <v>1745096</v>
      </c>
      <c r="I69" s="128">
        <v>0</v>
      </c>
      <c r="J69" s="128">
        <v>0</v>
      </c>
      <c r="K69" s="128">
        <v>0</v>
      </c>
      <c r="L69" s="128">
        <v>0</v>
      </c>
      <c r="M69" s="128"/>
      <c r="N69" s="128"/>
      <c r="O69" s="128"/>
    </row>
    <row r="70" spans="1:15" s="1" customFormat="1" x14ac:dyDescent="0.2">
      <c r="A70" s="20">
        <v>59</v>
      </c>
      <c r="B70" s="21" t="s">
        <v>119</v>
      </c>
      <c r="C70" s="10" t="s">
        <v>326</v>
      </c>
      <c r="D70" s="44">
        <f t="shared" si="3"/>
        <v>700376</v>
      </c>
      <c r="E70" s="128">
        <v>0</v>
      </c>
      <c r="F70" s="128">
        <v>0</v>
      </c>
      <c r="G70" s="128">
        <v>592820</v>
      </c>
      <c r="H70" s="128">
        <v>107556</v>
      </c>
      <c r="I70" s="128">
        <v>0</v>
      </c>
      <c r="J70" s="128">
        <v>0</v>
      </c>
      <c r="K70" s="128">
        <v>0</v>
      </c>
      <c r="L70" s="128">
        <v>0</v>
      </c>
      <c r="M70" s="128"/>
      <c r="N70" s="128"/>
      <c r="O70" s="128"/>
    </row>
    <row r="71" spans="1:15" s="1" customFormat="1" ht="24" x14ac:dyDescent="0.2">
      <c r="A71" s="20">
        <v>60</v>
      </c>
      <c r="B71" s="12" t="s">
        <v>120</v>
      </c>
      <c r="C71" s="10" t="s">
        <v>237</v>
      </c>
      <c r="D71" s="44">
        <f t="shared" si="3"/>
        <v>0</v>
      </c>
      <c r="E71" s="128">
        <v>0</v>
      </c>
      <c r="F71" s="128">
        <v>0</v>
      </c>
      <c r="G71" s="128">
        <v>0</v>
      </c>
      <c r="H71" s="128">
        <v>0</v>
      </c>
      <c r="I71" s="128">
        <v>0</v>
      </c>
      <c r="J71" s="128">
        <v>0</v>
      </c>
      <c r="K71" s="128">
        <v>0</v>
      </c>
      <c r="L71" s="128">
        <v>0</v>
      </c>
      <c r="M71" s="128"/>
      <c r="N71" s="128"/>
      <c r="O71" s="128"/>
    </row>
    <row r="72" spans="1:15" s="1" customFormat="1" ht="24" x14ac:dyDescent="0.2">
      <c r="A72" s="20">
        <v>61</v>
      </c>
      <c r="B72" s="12" t="s">
        <v>121</v>
      </c>
      <c r="C72" s="10" t="s">
        <v>238</v>
      </c>
      <c r="D72" s="44">
        <f t="shared" si="3"/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0</v>
      </c>
      <c r="J72" s="128">
        <v>0</v>
      </c>
      <c r="K72" s="128">
        <v>0</v>
      </c>
      <c r="L72" s="128">
        <v>0</v>
      </c>
      <c r="M72" s="128"/>
      <c r="N72" s="128"/>
      <c r="O72" s="128"/>
    </row>
    <row r="73" spans="1:15" s="1" customFormat="1" x14ac:dyDescent="0.2">
      <c r="A73" s="20">
        <v>62</v>
      </c>
      <c r="B73" s="13" t="s">
        <v>122</v>
      </c>
      <c r="C73" s="10" t="s">
        <v>239</v>
      </c>
      <c r="D73" s="44">
        <f t="shared" si="3"/>
        <v>12145980</v>
      </c>
      <c r="E73" s="128">
        <v>0</v>
      </c>
      <c r="F73" s="128">
        <v>0</v>
      </c>
      <c r="G73" s="128">
        <v>8323942</v>
      </c>
      <c r="H73" s="128">
        <v>3822038</v>
      </c>
      <c r="I73" s="128">
        <v>0</v>
      </c>
      <c r="J73" s="128">
        <v>0</v>
      </c>
      <c r="K73" s="128">
        <v>0</v>
      </c>
      <c r="L73" s="128">
        <v>0</v>
      </c>
      <c r="M73" s="128"/>
      <c r="N73" s="128"/>
      <c r="O73" s="128"/>
    </row>
    <row r="74" spans="1:15" s="1" customFormat="1" x14ac:dyDescent="0.2">
      <c r="A74" s="20">
        <v>63</v>
      </c>
      <c r="B74" s="13" t="s">
        <v>123</v>
      </c>
      <c r="C74" s="10" t="s">
        <v>51</v>
      </c>
      <c r="D74" s="44">
        <f t="shared" si="3"/>
        <v>10925383</v>
      </c>
      <c r="E74" s="128">
        <v>4207879</v>
      </c>
      <c r="F74" s="128">
        <v>0</v>
      </c>
      <c r="G74" s="128">
        <v>4820485</v>
      </c>
      <c r="H74" s="128">
        <v>1897019</v>
      </c>
      <c r="I74" s="128">
        <v>0</v>
      </c>
      <c r="J74" s="128">
        <v>0</v>
      </c>
      <c r="K74" s="128">
        <v>0</v>
      </c>
      <c r="L74" s="128">
        <v>0</v>
      </c>
      <c r="M74" s="128"/>
      <c r="N74" s="128"/>
      <c r="O74" s="128"/>
    </row>
    <row r="75" spans="1:15" s="1" customFormat="1" x14ac:dyDescent="0.2">
      <c r="A75" s="20">
        <v>64</v>
      </c>
      <c r="B75" s="13" t="s">
        <v>124</v>
      </c>
      <c r="C75" s="10" t="s">
        <v>240</v>
      </c>
      <c r="D75" s="44">
        <f t="shared" si="3"/>
        <v>16148832</v>
      </c>
      <c r="E75" s="128">
        <v>0</v>
      </c>
      <c r="F75" s="128">
        <v>0</v>
      </c>
      <c r="G75" s="128">
        <v>11066425</v>
      </c>
      <c r="H75" s="128">
        <v>5082407</v>
      </c>
      <c r="I75" s="128">
        <v>0</v>
      </c>
      <c r="J75" s="128">
        <v>0</v>
      </c>
      <c r="K75" s="128">
        <v>0</v>
      </c>
      <c r="L75" s="128">
        <v>0</v>
      </c>
      <c r="M75" s="128"/>
      <c r="N75" s="128"/>
      <c r="O75" s="128"/>
    </row>
    <row r="76" spans="1:15" s="1" customFormat="1" ht="24" x14ac:dyDescent="0.2">
      <c r="A76" s="20">
        <v>65</v>
      </c>
      <c r="B76" s="13" t="s">
        <v>125</v>
      </c>
      <c r="C76" s="10" t="s">
        <v>241</v>
      </c>
      <c r="D76" s="44">
        <f t="shared" si="3"/>
        <v>0</v>
      </c>
      <c r="E76" s="128">
        <v>0</v>
      </c>
      <c r="F76" s="128">
        <v>0</v>
      </c>
      <c r="G76" s="128">
        <v>0</v>
      </c>
      <c r="H76" s="128">
        <v>0</v>
      </c>
      <c r="I76" s="128">
        <v>0</v>
      </c>
      <c r="J76" s="128">
        <v>0</v>
      </c>
      <c r="K76" s="128">
        <v>0</v>
      </c>
      <c r="L76" s="128">
        <v>0</v>
      </c>
      <c r="M76" s="128"/>
      <c r="N76" s="128"/>
      <c r="O76" s="128"/>
    </row>
    <row r="77" spans="1:15" s="1" customFormat="1" ht="24" x14ac:dyDescent="0.2">
      <c r="A77" s="20">
        <v>66</v>
      </c>
      <c r="B77" s="12" t="s">
        <v>126</v>
      </c>
      <c r="C77" s="10" t="s">
        <v>242</v>
      </c>
      <c r="D77" s="44">
        <f t="shared" ref="D77:D140" si="4">SUM(E77:O77)</f>
        <v>0</v>
      </c>
      <c r="E77" s="128">
        <v>0</v>
      </c>
      <c r="F77" s="128">
        <v>0</v>
      </c>
      <c r="G77" s="128">
        <v>0</v>
      </c>
      <c r="H77" s="128">
        <v>0</v>
      </c>
      <c r="I77" s="128">
        <v>0</v>
      </c>
      <c r="J77" s="128">
        <v>0</v>
      </c>
      <c r="K77" s="128">
        <v>0</v>
      </c>
      <c r="L77" s="128">
        <v>0</v>
      </c>
      <c r="M77" s="128"/>
      <c r="N77" s="128"/>
      <c r="O77" s="128"/>
    </row>
    <row r="78" spans="1:15" s="1" customFormat="1" ht="24" x14ac:dyDescent="0.2">
      <c r="A78" s="20">
        <v>67</v>
      </c>
      <c r="B78" s="13" t="s">
        <v>127</v>
      </c>
      <c r="C78" s="10" t="s">
        <v>243</v>
      </c>
      <c r="D78" s="44">
        <f t="shared" si="4"/>
        <v>0</v>
      </c>
      <c r="E78" s="128">
        <v>0</v>
      </c>
      <c r="F78" s="128">
        <v>0</v>
      </c>
      <c r="G78" s="128">
        <v>0</v>
      </c>
      <c r="H78" s="128">
        <v>0</v>
      </c>
      <c r="I78" s="128">
        <v>0</v>
      </c>
      <c r="J78" s="128">
        <v>0</v>
      </c>
      <c r="K78" s="128">
        <v>0</v>
      </c>
      <c r="L78" s="128">
        <v>0</v>
      </c>
      <c r="M78" s="128"/>
      <c r="N78" s="128"/>
      <c r="O78" s="128"/>
    </row>
    <row r="79" spans="1:15" s="1" customFormat="1" ht="24" x14ac:dyDescent="0.2">
      <c r="A79" s="20">
        <v>68</v>
      </c>
      <c r="B79" s="13" t="s">
        <v>128</v>
      </c>
      <c r="C79" s="10" t="s">
        <v>244</v>
      </c>
      <c r="D79" s="44">
        <f t="shared" si="4"/>
        <v>0</v>
      </c>
      <c r="E79" s="128">
        <v>0</v>
      </c>
      <c r="F79" s="128">
        <v>0</v>
      </c>
      <c r="G79" s="128">
        <v>0</v>
      </c>
      <c r="H79" s="128">
        <v>0</v>
      </c>
      <c r="I79" s="128">
        <v>0</v>
      </c>
      <c r="J79" s="128">
        <v>0</v>
      </c>
      <c r="K79" s="128">
        <v>0</v>
      </c>
      <c r="L79" s="128">
        <v>0</v>
      </c>
      <c r="M79" s="128"/>
      <c r="N79" s="128"/>
      <c r="O79" s="128"/>
    </row>
    <row r="80" spans="1:15" s="1" customFormat="1" ht="24" x14ac:dyDescent="0.2">
      <c r="A80" s="20">
        <v>69</v>
      </c>
      <c r="B80" s="12" t="s">
        <v>129</v>
      </c>
      <c r="C80" s="10" t="s">
        <v>245</v>
      </c>
      <c r="D80" s="44">
        <f t="shared" si="4"/>
        <v>0</v>
      </c>
      <c r="E80" s="128">
        <v>0</v>
      </c>
      <c r="F80" s="128">
        <v>0</v>
      </c>
      <c r="G80" s="128">
        <v>0</v>
      </c>
      <c r="H80" s="128">
        <v>0</v>
      </c>
      <c r="I80" s="128">
        <v>0</v>
      </c>
      <c r="J80" s="128">
        <v>0</v>
      </c>
      <c r="K80" s="128">
        <v>0</v>
      </c>
      <c r="L80" s="128">
        <v>0</v>
      </c>
      <c r="M80" s="128"/>
      <c r="N80" s="128"/>
      <c r="O80" s="128"/>
    </row>
    <row r="81" spans="1:15" s="1" customFormat="1" ht="24" x14ac:dyDescent="0.2">
      <c r="A81" s="20">
        <v>70</v>
      </c>
      <c r="B81" s="12" t="s">
        <v>130</v>
      </c>
      <c r="C81" s="10" t="s">
        <v>246</v>
      </c>
      <c r="D81" s="44">
        <f t="shared" si="4"/>
        <v>0</v>
      </c>
      <c r="E81" s="128">
        <v>0</v>
      </c>
      <c r="F81" s="128">
        <v>0</v>
      </c>
      <c r="G81" s="128">
        <v>0</v>
      </c>
      <c r="H81" s="128">
        <v>0</v>
      </c>
      <c r="I81" s="128">
        <v>0</v>
      </c>
      <c r="J81" s="128">
        <v>0</v>
      </c>
      <c r="K81" s="128">
        <v>0</v>
      </c>
      <c r="L81" s="128">
        <v>0</v>
      </c>
      <c r="M81" s="128"/>
      <c r="N81" s="128"/>
      <c r="O81" s="128"/>
    </row>
    <row r="82" spans="1:15" s="1" customFormat="1" ht="24" x14ac:dyDescent="0.2">
      <c r="A82" s="20">
        <v>71</v>
      </c>
      <c r="B82" s="12" t="s">
        <v>131</v>
      </c>
      <c r="C82" s="10" t="s">
        <v>247</v>
      </c>
      <c r="D82" s="44">
        <f t="shared" si="4"/>
        <v>0</v>
      </c>
      <c r="E82" s="128">
        <v>0</v>
      </c>
      <c r="F82" s="128">
        <v>0</v>
      </c>
      <c r="G82" s="128">
        <v>0</v>
      </c>
      <c r="H82" s="128">
        <v>0</v>
      </c>
      <c r="I82" s="128">
        <v>0</v>
      </c>
      <c r="J82" s="128">
        <v>0</v>
      </c>
      <c r="K82" s="128">
        <v>0</v>
      </c>
      <c r="L82" s="128">
        <v>0</v>
      </c>
      <c r="M82" s="128"/>
      <c r="N82" s="128"/>
      <c r="O82" s="128"/>
    </row>
    <row r="83" spans="1:15" s="1" customFormat="1" x14ac:dyDescent="0.2">
      <c r="A83" s="20">
        <v>72</v>
      </c>
      <c r="B83" s="21" t="s">
        <v>132</v>
      </c>
      <c r="C83" s="10" t="s">
        <v>133</v>
      </c>
      <c r="D83" s="44">
        <f t="shared" si="4"/>
        <v>17166616</v>
      </c>
      <c r="E83" s="128">
        <v>5929992</v>
      </c>
      <c r="F83" s="128">
        <v>0</v>
      </c>
      <c r="G83" s="128">
        <v>8189818</v>
      </c>
      <c r="H83" s="128">
        <v>3046806</v>
      </c>
      <c r="I83" s="128">
        <v>0</v>
      </c>
      <c r="J83" s="128">
        <v>0</v>
      </c>
      <c r="K83" s="128">
        <v>0</v>
      </c>
      <c r="L83" s="128">
        <v>0</v>
      </c>
      <c r="M83" s="128"/>
      <c r="N83" s="128"/>
      <c r="O83" s="128"/>
    </row>
    <row r="84" spans="1:15" s="1" customFormat="1" x14ac:dyDescent="0.2">
      <c r="A84" s="20">
        <v>73</v>
      </c>
      <c r="B84" s="12" t="s">
        <v>134</v>
      </c>
      <c r="C84" s="10" t="s">
        <v>248</v>
      </c>
      <c r="D84" s="44">
        <f t="shared" si="4"/>
        <v>47483293</v>
      </c>
      <c r="E84" s="128">
        <v>23220069</v>
      </c>
      <c r="F84" s="128">
        <v>0</v>
      </c>
      <c r="G84" s="128">
        <v>16833710</v>
      </c>
      <c r="H84" s="128">
        <v>7429514</v>
      </c>
      <c r="I84" s="128">
        <v>0</v>
      </c>
      <c r="J84" s="128">
        <v>0</v>
      </c>
      <c r="K84" s="128">
        <v>0</v>
      </c>
      <c r="L84" s="128">
        <v>0</v>
      </c>
      <c r="M84" s="128"/>
      <c r="N84" s="128"/>
      <c r="O84" s="128"/>
    </row>
    <row r="85" spans="1:15" s="1" customFormat="1" x14ac:dyDescent="0.2">
      <c r="A85" s="20">
        <v>74</v>
      </c>
      <c r="B85" s="21" t="s">
        <v>135</v>
      </c>
      <c r="C85" s="10" t="s">
        <v>35</v>
      </c>
      <c r="D85" s="44">
        <f t="shared" si="4"/>
        <v>42437003</v>
      </c>
      <c r="E85" s="128">
        <v>24845805</v>
      </c>
      <c r="F85" s="128">
        <v>0</v>
      </c>
      <c r="G85" s="128">
        <v>12788850</v>
      </c>
      <c r="H85" s="128">
        <v>4802348</v>
      </c>
      <c r="I85" s="128">
        <v>0</v>
      </c>
      <c r="J85" s="128">
        <v>0</v>
      </c>
      <c r="K85" s="128">
        <v>0</v>
      </c>
      <c r="L85" s="128">
        <v>0</v>
      </c>
      <c r="M85" s="128"/>
      <c r="N85" s="128"/>
      <c r="O85" s="128"/>
    </row>
    <row r="86" spans="1:15" s="1" customFormat="1" x14ac:dyDescent="0.2">
      <c r="A86" s="20">
        <v>75</v>
      </c>
      <c r="B86" s="12" t="s">
        <v>136</v>
      </c>
      <c r="C86" s="10" t="s">
        <v>414</v>
      </c>
      <c r="D86" s="44">
        <f t="shared" si="4"/>
        <v>16155120</v>
      </c>
      <c r="E86" s="128">
        <v>5017660</v>
      </c>
      <c r="F86" s="128">
        <v>0</v>
      </c>
      <c r="G86" s="128">
        <v>8163668</v>
      </c>
      <c r="H86" s="128">
        <v>2973792</v>
      </c>
      <c r="I86" s="128">
        <v>0</v>
      </c>
      <c r="J86" s="128">
        <v>0</v>
      </c>
      <c r="K86" s="128">
        <v>0</v>
      </c>
      <c r="L86" s="128">
        <v>0</v>
      </c>
      <c r="M86" s="128"/>
      <c r="N86" s="128"/>
      <c r="O86" s="128"/>
    </row>
    <row r="87" spans="1:15" s="1" customFormat="1" x14ac:dyDescent="0.2">
      <c r="A87" s="20">
        <v>76</v>
      </c>
      <c r="B87" s="12" t="s">
        <v>137</v>
      </c>
      <c r="C87" s="10" t="s">
        <v>36</v>
      </c>
      <c r="D87" s="44">
        <f t="shared" si="4"/>
        <v>106332839</v>
      </c>
      <c r="E87" s="128">
        <v>33815714</v>
      </c>
      <c r="F87" s="128">
        <v>0</v>
      </c>
      <c r="G87" s="128">
        <v>16165092</v>
      </c>
      <c r="H87" s="128">
        <v>9276515</v>
      </c>
      <c r="I87" s="128">
        <v>47075518</v>
      </c>
      <c r="J87" s="128">
        <v>0</v>
      </c>
      <c r="K87" s="128">
        <v>0</v>
      </c>
      <c r="L87" s="128">
        <v>0</v>
      </c>
      <c r="M87" s="128"/>
      <c r="N87" s="128"/>
      <c r="O87" s="128"/>
    </row>
    <row r="88" spans="1:15" s="1" customFormat="1" ht="12.75" x14ac:dyDescent="0.2">
      <c r="A88" s="20">
        <v>77</v>
      </c>
      <c r="B88" s="12" t="s">
        <v>138</v>
      </c>
      <c r="C88" s="10" t="s">
        <v>50</v>
      </c>
      <c r="D88" s="44">
        <f t="shared" si="4"/>
        <v>24769954</v>
      </c>
      <c r="E88" s="128">
        <v>10425306</v>
      </c>
      <c r="F88" s="128">
        <v>9223091</v>
      </c>
      <c r="G88" s="273">
        <v>4234220</v>
      </c>
      <c r="H88" s="128">
        <v>887337</v>
      </c>
      <c r="I88" s="128">
        <v>0</v>
      </c>
      <c r="J88" s="128">
        <v>0</v>
      </c>
      <c r="K88" s="128">
        <v>0</v>
      </c>
      <c r="L88" s="128">
        <v>0</v>
      </c>
      <c r="M88" s="128"/>
      <c r="N88" s="128"/>
      <c r="O88" s="128"/>
    </row>
    <row r="89" spans="1:15" s="1" customFormat="1" ht="12.75" x14ac:dyDescent="0.2">
      <c r="A89" s="20">
        <v>78</v>
      </c>
      <c r="B89" s="12" t="s">
        <v>139</v>
      </c>
      <c r="C89" s="10" t="s">
        <v>229</v>
      </c>
      <c r="D89" s="44">
        <f t="shared" si="4"/>
        <v>38599299</v>
      </c>
      <c r="E89" s="128">
        <v>17213776</v>
      </c>
      <c r="F89" s="128">
        <v>0</v>
      </c>
      <c r="G89" s="273">
        <v>13380333</v>
      </c>
      <c r="H89" s="128">
        <v>8005190</v>
      </c>
      <c r="I89" s="128">
        <v>0</v>
      </c>
      <c r="J89" s="128">
        <v>0</v>
      </c>
      <c r="K89" s="128">
        <v>0</v>
      </c>
      <c r="L89" s="128">
        <v>0</v>
      </c>
      <c r="M89" s="128"/>
      <c r="N89" s="128"/>
      <c r="O89" s="128"/>
    </row>
    <row r="90" spans="1:15" s="1" customFormat="1" x14ac:dyDescent="0.2">
      <c r="A90" s="20">
        <v>79</v>
      </c>
      <c r="B90" s="12" t="s">
        <v>140</v>
      </c>
      <c r="C90" s="10" t="s">
        <v>310</v>
      </c>
      <c r="D90" s="44">
        <f t="shared" si="4"/>
        <v>0</v>
      </c>
      <c r="E90" s="128">
        <v>0</v>
      </c>
      <c r="F90" s="128">
        <v>0</v>
      </c>
      <c r="G90" s="128">
        <v>0</v>
      </c>
      <c r="H90" s="128">
        <v>0</v>
      </c>
      <c r="I90" s="128">
        <v>0</v>
      </c>
      <c r="J90" s="128">
        <v>0</v>
      </c>
      <c r="K90" s="128">
        <v>0</v>
      </c>
      <c r="L90" s="128">
        <v>0</v>
      </c>
      <c r="M90" s="128"/>
      <c r="N90" s="128"/>
      <c r="O90" s="128"/>
    </row>
    <row r="91" spans="1:15" s="1" customFormat="1" x14ac:dyDescent="0.2">
      <c r="A91" s="20">
        <v>80</v>
      </c>
      <c r="B91" s="13" t="s">
        <v>141</v>
      </c>
      <c r="C91" s="10" t="s">
        <v>259</v>
      </c>
      <c r="D91" s="44">
        <f t="shared" si="4"/>
        <v>0</v>
      </c>
      <c r="E91" s="128">
        <v>0</v>
      </c>
      <c r="F91" s="128">
        <v>0</v>
      </c>
      <c r="G91" s="128">
        <v>0</v>
      </c>
      <c r="H91" s="128">
        <v>0</v>
      </c>
      <c r="I91" s="128">
        <v>0</v>
      </c>
      <c r="J91" s="128">
        <v>0</v>
      </c>
      <c r="K91" s="128">
        <v>0</v>
      </c>
      <c r="L91" s="128">
        <v>0</v>
      </c>
      <c r="M91" s="128"/>
      <c r="N91" s="128"/>
      <c r="O91" s="128"/>
    </row>
    <row r="92" spans="1:15" s="1" customFormat="1" ht="24" x14ac:dyDescent="0.2">
      <c r="A92" s="288">
        <v>81</v>
      </c>
      <c r="B92" s="291" t="s">
        <v>142</v>
      </c>
      <c r="C92" s="16" t="s">
        <v>249</v>
      </c>
      <c r="D92" s="44">
        <f t="shared" si="4"/>
        <v>2352106</v>
      </c>
      <c r="E92" s="128">
        <v>904369</v>
      </c>
      <c r="F92" s="128">
        <v>527951</v>
      </c>
      <c r="G92" s="128">
        <v>624256</v>
      </c>
      <c r="H92" s="128">
        <v>295530</v>
      </c>
      <c r="I92" s="128">
        <v>0</v>
      </c>
      <c r="J92" s="128">
        <v>0</v>
      </c>
      <c r="K92" s="128">
        <v>0</v>
      </c>
      <c r="L92" s="128">
        <v>0</v>
      </c>
      <c r="M92" s="128"/>
      <c r="N92" s="128"/>
      <c r="O92" s="128"/>
    </row>
    <row r="93" spans="1:15" s="1" customFormat="1" ht="36" x14ac:dyDescent="0.2">
      <c r="A93" s="289"/>
      <c r="B93" s="292"/>
      <c r="C93" s="10" t="s">
        <v>308</v>
      </c>
      <c r="D93" s="44">
        <f t="shared" si="4"/>
        <v>2352106</v>
      </c>
      <c r="E93" s="128">
        <v>904369</v>
      </c>
      <c r="F93" s="128">
        <v>527951</v>
      </c>
      <c r="G93" s="128">
        <v>624256</v>
      </c>
      <c r="H93" s="128">
        <v>295530</v>
      </c>
      <c r="I93" s="128">
        <v>0</v>
      </c>
      <c r="J93" s="128">
        <v>0</v>
      </c>
      <c r="K93" s="128">
        <v>0</v>
      </c>
      <c r="L93" s="128">
        <v>0</v>
      </c>
      <c r="M93" s="128"/>
      <c r="N93" s="128"/>
      <c r="O93" s="128"/>
    </row>
    <row r="94" spans="1:15" s="1" customFormat="1" ht="24" x14ac:dyDescent="0.2">
      <c r="A94" s="289"/>
      <c r="B94" s="292"/>
      <c r="C94" s="10" t="s">
        <v>250</v>
      </c>
      <c r="D94" s="44">
        <f t="shared" si="4"/>
        <v>0</v>
      </c>
      <c r="E94" s="128">
        <v>0</v>
      </c>
      <c r="F94" s="128">
        <v>0</v>
      </c>
      <c r="G94" s="128">
        <v>0</v>
      </c>
      <c r="H94" s="128">
        <v>0</v>
      </c>
      <c r="I94" s="128">
        <v>0</v>
      </c>
      <c r="J94" s="128">
        <v>0</v>
      </c>
      <c r="K94" s="128">
        <v>0</v>
      </c>
      <c r="L94" s="128">
        <v>0</v>
      </c>
      <c r="M94" s="128"/>
      <c r="N94" s="128"/>
      <c r="O94" s="128"/>
    </row>
    <row r="95" spans="1:15" s="1" customFormat="1" ht="36" x14ac:dyDescent="0.2">
      <c r="A95" s="290"/>
      <c r="B95" s="293"/>
      <c r="C95" s="22" t="s">
        <v>309</v>
      </c>
      <c r="D95" s="44">
        <f t="shared" si="4"/>
        <v>0</v>
      </c>
      <c r="E95" s="128">
        <v>0</v>
      </c>
      <c r="F95" s="128">
        <v>0</v>
      </c>
      <c r="G95" s="128">
        <v>0</v>
      </c>
      <c r="H95" s="128">
        <v>0</v>
      </c>
      <c r="I95" s="128">
        <v>0</v>
      </c>
      <c r="J95" s="128">
        <v>0</v>
      </c>
      <c r="K95" s="128">
        <v>0</v>
      </c>
      <c r="L95" s="128">
        <v>0</v>
      </c>
      <c r="M95" s="128"/>
      <c r="N95" s="128"/>
      <c r="O95" s="128"/>
    </row>
    <row r="96" spans="1:15" s="1" customFormat="1" ht="24" x14ac:dyDescent="0.2">
      <c r="A96" s="20">
        <v>82</v>
      </c>
      <c r="B96" s="13" t="s">
        <v>143</v>
      </c>
      <c r="C96" s="10" t="s">
        <v>49</v>
      </c>
      <c r="D96" s="44">
        <f t="shared" si="4"/>
        <v>0</v>
      </c>
      <c r="E96" s="128">
        <v>0</v>
      </c>
      <c r="F96" s="128">
        <v>0</v>
      </c>
      <c r="G96" s="128">
        <v>0</v>
      </c>
      <c r="H96" s="128">
        <v>0</v>
      </c>
      <c r="I96" s="128">
        <v>0</v>
      </c>
      <c r="J96" s="128">
        <v>0</v>
      </c>
      <c r="K96" s="128">
        <v>0</v>
      </c>
      <c r="L96" s="128">
        <v>0</v>
      </c>
      <c r="M96" s="128"/>
      <c r="N96" s="128"/>
      <c r="O96" s="128"/>
    </row>
    <row r="97" spans="1:15" s="1" customFormat="1" x14ac:dyDescent="0.2">
      <c r="A97" s="20">
        <v>83</v>
      </c>
      <c r="B97" s="13" t="s">
        <v>144</v>
      </c>
      <c r="C97" s="10" t="s">
        <v>145</v>
      </c>
      <c r="D97" s="44">
        <f t="shared" si="4"/>
        <v>689737</v>
      </c>
      <c r="E97" s="128">
        <v>0</v>
      </c>
      <c r="F97" s="128">
        <v>0</v>
      </c>
      <c r="G97" s="128">
        <v>494792</v>
      </c>
      <c r="H97" s="128">
        <v>194945</v>
      </c>
      <c r="I97" s="128">
        <v>0</v>
      </c>
      <c r="J97" s="128">
        <v>0</v>
      </c>
      <c r="K97" s="128">
        <v>0</v>
      </c>
      <c r="L97" s="128">
        <v>0</v>
      </c>
      <c r="M97" s="128"/>
      <c r="N97" s="128"/>
      <c r="O97" s="128"/>
    </row>
    <row r="98" spans="1:15" s="1" customFormat="1" x14ac:dyDescent="0.2">
      <c r="A98" s="20">
        <v>84</v>
      </c>
      <c r="B98" s="21" t="s">
        <v>146</v>
      </c>
      <c r="C98" s="10" t="s">
        <v>147</v>
      </c>
      <c r="D98" s="44">
        <f t="shared" si="4"/>
        <v>13142599</v>
      </c>
      <c r="E98" s="128">
        <v>6969996</v>
      </c>
      <c r="F98" s="128">
        <v>0</v>
      </c>
      <c r="G98" s="128">
        <v>3549394</v>
      </c>
      <c r="H98" s="128">
        <v>2623209</v>
      </c>
      <c r="I98" s="128">
        <v>0</v>
      </c>
      <c r="J98" s="128">
        <v>0</v>
      </c>
      <c r="K98" s="128">
        <v>0</v>
      </c>
      <c r="L98" s="128">
        <v>0</v>
      </c>
      <c r="M98" s="128"/>
      <c r="N98" s="128"/>
      <c r="O98" s="128"/>
    </row>
    <row r="99" spans="1:15" s="1" customFormat="1" x14ac:dyDescent="0.2">
      <c r="A99" s="20">
        <v>85</v>
      </c>
      <c r="B99" s="13" t="s">
        <v>148</v>
      </c>
      <c r="C99" s="10" t="s">
        <v>27</v>
      </c>
      <c r="D99" s="44">
        <f t="shared" si="4"/>
        <v>1858146</v>
      </c>
      <c r="E99" s="128">
        <v>0</v>
      </c>
      <c r="F99" s="128">
        <v>0</v>
      </c>
      <c r="G99" s="128">
        <v>1369343</v>
      </c>
      <c r="H99" s="128">
        <v>488803</v>
      </c>
      <c r="I99" s="128">
        <v>0</v>
      </c>
      <c r="J99" s="128">
        <v>0</v>
      </c>
      <c r="K99" s="128">
        <v>0</v>
      </c>
      <c r="L99" s="128">
        <v>0</v>
      </c>
      <c r="M99" s="128"/>
      <c r="N99" s="128"/>
      <c r="O99" s="128"/>
    </row>
    <row r="100" spans="1:15" s="1" customFormat="1" x14ac:dyDescent="0.2">
      <c r="A100" s="20">
        <v>86</v>
      </c>
      <c r="B100" s="21" t="s">
        <v>149</v>
      </c>
      <c r="C100" s="10" t="s">
        <v>12</v>
      </c>
      <c r="D100" s="44">
        <f t="shared" si="4"/>
        <v>1314277</v>
      </c>
      <c r="E100" s="128">
        <v>0</v>
      </c>
      <c r="F100" s="128">
        <v>0</v>
      </c>
      <c r="G100" s="128">
        <v>736085</v>
      </c>
      <c r="H100" s="128">
        <v>578192</v>
      </c>
      <c r="I100" s="128">
        <v>0</v>
      </c>
      <c r="J100" s="128">
        <v>0</v>
      </c>
      <c r="K100" s="128">
        <v>0</v>
      </c>
      <c r="L100" s="128">
        <v>0</v>
      </c>
      <c r="M100" s="128"/>
      <c r="N100" s="128"/>
      <c r="O100" s="128"/>
    </row>
    <row r="101" spans="1:15" s="1" customFormat="1" x14ac:dyDescent="0.2">
      <c r="A101" s="20">
        <v>87</v>
      </c>
      <c r="B101" s="21" t="s">
        <v>150</v>
      </c>
      <c r="C101" s="10" t="s">
        <v>26</v>
      </c>
      <c r="D101" s="44">
        <f t="shared" si="4"/>
        <v>8983640</v>
      </c>
      <c r="E101" s="128">
        <v>3233808</v>
      </c>
      <c r="F101" s="128">
        <v>0</v>
      </c>
      <c r="G101" s="128">
        <v>4087037</v>
      </c>
      <c r="H101" s="128">
        <v>1662795</v>
      </c>
      <c r="I101" s="128">
        <v>0</v>
      </c>
      <c r="J101" s="128">
        <v>0</v>
      </c>
      <c r="K101" s="128">
        <v>0</v>
      </c>
      <c r="L101" s="128">
        <v>0</v>
      </c>
      <c r="M101" s="128"/>
      <c r="N101" s="128"/>
      <c r="O101" s="128"/>
    </row>
    <row r="102" spans="1:15" s="1" customFormat="1" x14ac:dyDescent="0.2">
      <c r="A102" s="20">
        <v>88</v>
      </c>
      <c r="B102" s="13" t="s">
        <v>151</v>
      </c>
      <c r="C102" s="10" t="s">
        <v>43</v>
      </c>
      <c r="D102" s="44">
        <f t="shared" si="4"/>
        <v>3643514</v>
      </c>
      <c r="E102" s="128">
        <v>1296643</v>
      </c>
      <c r="F102" s="128">
        <v>0</v>
      </c>
      <c r="G102" s="128">
        <v>1485910</v>
      </c>
      <c r="H102" s="128">
        <v>860961</v>
      </c>
      <c r="I102" s="128">
        <v>0</v>
      </c>
      <c r="J102" s="128">
        <v>0</v>
      </c>
      <c r="K102" s="128">
        <v>0</v>
      </c>
      <c r="L102" s="128">
        <v>0</v>
      </c>
      <c r="M102" s="128"/>
      <c r="N102" s="128"/>
      <c r="O102" s="128"/>
    </row>
    <row r="103" spans="1:15" s="1" customFormat="1" x14ac:dyDescent="0.2">
      <c r="A103" s="20">
        <v>89</v>
      </c>
      <c r="B103" s="12" t="s">
        <v>153</v>
      </c>
      <c r="C103" s="10" t="s">
        <v>28</v>
      </c>
      <c r="D103" s="44">
        <f t="shared" si="4"/>
        <v>1699385</v>
      </c>
      <c r="E103" s="128">
        <v>0</v>
      </c>
      <c r="F103" s="128">
        <v>0</v>
      </c>
      <c r="G103" s="128">
        <v>0</v>
      </c>
      <c r="H103" s="128">
        <v>1699385</v>
      </c>
      <c r="I103" s="128">
        <v>0</v>
      </c>
      <c r="J103" s="128">
        <v>0</v>
      </c>
      <c r="K103" s="128">
        <v>0</v>
      </c>
      <c r="L103" s="128">
        <v>0</v>
      </c>
      <c r="M103" s="128"/>
      <c r="N103" s="128"/>
      <c r="O103" s="128"/>
    </row>
    <row r="104" spans="1:15" s="1" customFormat="1" x14ac:dyDescent="0.2">
      <c r="A104" s="20">
        <v>90</v>
      </c>
      <c r="B104" s="12" t="s">
        <v>154</v>
      </c>
      <c r="C104" s="10" t="s">
        <v>29</v>
      </c>
      <c r="D104" s="44">
        <f t="shared" si="4"/>
        <v>5461936</v>
      </c>
      <c r="E104" s="128">
        <v>0</v>
      </c>
      <c r="F104" s="128">
        <v>0</v>
      </c>
      <c r="G104" s="128">
        <v>3933041</v>
      </c>
      <c r="H104" s="128">
        <v>1528895</v>
      </c>
      <c r="I104" s="128">
        <v>0</v>
      </c>
      <c r="J104" s="128">
        <v>0</v>
      </c>
      <c r="K104" s="128">
        <v>0</v>
      </c>
      <c r="L104" s="128">
        <v>0</v>
      </c>
      <c r="M104" s="128"/>
      <c r="N104" s="128"/>
      <c r="O104" s="128"/>
    </row>
    <row r="105" spans="1:15" s="1" customFormat="1" x14ac:dyDescent="0.2">
      <c r="A105" s="20">
        <v>91</v>
      </c>
      <c r="B105" s="21" t="s">
        <v>155</v>
      </c>
      <c r="C105" s="10" t="s">
        <v>14</v>
      </c>
      <c r="D105" s="44">
        <f t="shared" si="4"/>
        <v>2031667</v>
      </c>
      <c r="E105" s="128">
        <v>0</v>
      </c>
      <c r="F105" s="128">
        <v>0</v>
      </c>
      <c r="G105" s="128">
        <v>1306626</v>
      </c>
      <c r="H105" s="128">
        <v>725041</v>
      </c>
      <c r="I105" s="128">
        <v>0</v>
      </c>
      <c r="J105" s="128">
        <v>0</v>
      </c>
      <c r="K105" s="128">
        <v>0</v>
      </c>
      <c r="L105" s="128">
        <v>0</v>
      </c>
      <c r="M105" s="128"/>
      <c r="N105" s="128"/>
      <c r="O105" s="128"/>
    </row>
    <row r="106" spans="1:15" s="1" customFormat="1" x14ac:dyDescent="0.2">
      <c r="A106" s="20">
        <v>92</v>
      </c>
      <c r="B106" s="12" t="s">
        <v>156</v>
      </c>
      <c r="C106" s="10" t="s">
        <v>30</v>
      </c>
      <c r="D106" s="44">
        <f t="shared" si="4"/>
        <v>2021718</v>
      </c>
      <c r="E106" s="128">
        <v>0</v>
      </c>
      <c r="F106" s="128">
        <v>0</v>
      </c>
      <c r="G106" s="128">
        <v>1318571</v>
      </c>
      <c r="H106" s="128">
        <v>703147</v>
      </c>
      <c r="I106" s="128">
        <v>0</v>
      </c>
      <c r="J106" s="128">
        <v>0</v>
      </c>
      <c r="K106" s="128">
        <v>0</v>
      </c>
      <c r="L106" s="128">
        <v>0</v>
      </c>
      <c r="M106" s="128"/>
      <c r="N106" s="128"/>
      <c r="O106" s="128"/>
    </row>
    <row r="107" spans="1:15" s="1" customFormat="1" x14ac:dyDescent="0.2">
      <c r="A107" s="20">
        <v>93</v>
      </c>
      <c r="B107" s="12" t="s">
        <v>157</v>
      </c>
      <c r="C107" s="10" t="s">
        <v>15</v>
      </c>
      <c r="D107" s="44">
        <f t="shared" si="4"/>
        <v>4218756</v>
      </c>
      <c r="E107" s="128">
        <v>1473006</v>
      </c>
      <c r="F107" s="128">
        <v>0</v>
      </c>
      <c r="G107" s="128">
        <v>1948566</v>
      </c>
      <c r="H107" s="128">
        <v>797184</v>
      </c>
      <c r="I107" s="128">
        <v>0</v>
      </c>
      <c r="J107" s="128">
        <v>0</v>
      </c>
      <c r="K107" s="128">
        <v>0</v>
      </c>
      <c r="L107" s="128">
        <v>0</v>
      </c>
      <c r="M107" s="128"/>
      <c r="N107" s="128"/>
      <c r="O107" s="128"/>
    </row>
    <row r="108" spans="1:15" s="1" customFormat="1" x14ac:dyDescent="0.2">
      <c r="A108" s="20">
        <v>94</v>
      </c>
      <c r="B108" s="13" t="s">
        <v>158</v>
      </c>
      <c r="C108" s="10" t="s">
        <v>13</v>
      </c>
      <c r="D108" s="44">
        <f t="shared" si="4"/>
        <v>13409348</v>
      </c>
      <c r="E108" s="128">
        <v>7892002</v>
      </c>
      <c r="F108" s="128">
        <v>0</v>
      </c>
      <c r="G108" s="128">
        <v>3895548</v>
      </c>
      <c r="H108" s="128">
        <v>1621798</v>
      </c>
      <c r="I108" s="128">
        <v>0</v>
      </c>
      <c r="J108" s="128">
        <v>0</v>
      </c>
      <c r="K108" s="128">
        <v>0</v>
      </c>
      <c r="L108" s="128">
        <v>0</v>
      </c>
      <c r="M108" s="128"/>
      <c r="N108" s="128"/>
      <c r="O108" s="128"/>
    </row>
    <row r="109" spans="1:15" s="1" customFormat="1" x14ac:dyDescent="0.2">
      <c r="A109" s="20">
        <v>95</v>
      </c>
      <c r="B109" s="21" t="s">
        <v>159</v>
      </c>
      <c r="C109" s="10" t="s">
        <v>31</v>
      </c>
      <c r="D109" s="44">
        <f t="shared" si="4"/>
        <v>1822929</v>
      </c>
      <c r="E109" s="128">
        <v>0</v>
      </c>
      <c r="F109" s="128">
        <v>0</v>
      </c>
      <c r="G109" s="128">
        <v>1308005</v>
      </c>
      <c r="H109" s="128">
        <v>514924</v>
      </c>
      <c r="I109" s="128">
        <v>0</v>
      </c>
      <c r="J109" s="128">
        <v>0</v>
      </c>
      <c r="K109" s="128">
        <v>0</v>
      </c>
      <c r="L109" s="128">
        <v>0</v>
      </c>
      <c r="M109" s="128"/>
      <c r="N109" s="128"/>
      <c r="O109" s="128"/>
    </row>
    <row r="110" spans="1:15" s="1" customFormat="1" x14ac:dyDescent="0.2">
      <c r="A110" s="20">
        <v>96</v>
      </c>
      <c r="B110" s="12" t="s">
        <v>161</v>
      </c>
      <c r="C110" s="10" t="s">
        <v>33</v>
      </c>
      <c r="D110" s="44">
        <f t="shared" si="4"/>
        <v>10095219</v>
      </c>
      <c r="E110" s="128">
        <v>5002595</v>
      </c>
      <c r="F110" s="128">
        <v>0</v>
      </c>
      <c r="G110" s="128">
        <v>3460008</v>
      </c>
      <c r="H110" s="128">
        <v>1632616</v>
      </c>
      <c r="I110" s="128">
        <v>0</v>
      </c>
      <c r="J110" s="128">
        <v>0</v>
      </c>
      <c r="K110" s="128">
        <v>0</v>
      </c>
      <c r="L110" s="128">
        <v>0</v>
      </c>
      <c r="M110" s="128"/>
      <c r="N110" s="128"/>
      <c r="O110" s="128"/>
    </row>
    <row r="111" spans="1:15" s="1" customFormat="1" x14ac:dyDescent="0.2">
      <c r="A111" s="20">
        <v>97</v>
      </c>
      <c r="B111" s="12" t="s">
        <v>163</v>
      </c>
      <c r="C111" s="10" t="s">
        <v>164</v>
      </c>
      <c r="D111" s="44">
        <f t="shared" si="4"/>
        <v>0</v>
      </c>
      <c r="E111" s="128">
        <v>0</v>
      </c>
      <c r="F111" s="128">
        <v>0</v>
      </c>
      <c r="G111" s="128">
        <v>0</v>
      </c>
      <c r="H111" s="128">
        <v>0</v>
      </c>
      <c r="I111" s="128">
        <v>0</v>
      </c>
      <c r="J111" s="128">
        <v>0</v>
      </c>
      <c r="K111" s="128">
        <v>0</v>
      </c>
      <c r="L111" s="128">
        <v>0</v>
      </c>
      <c r="M111" s="128"/>
      <c r="N111" s="128"/>
      <c r="O111" s="128"/>
    </row>
    <row r="112" spans="1:15" s="1" customFormat="1" x14ac:dyDescent="0.2">
      <c r="A112" s="20">
        <v>98</v>
      </c>
      <c r="B112" s="12" t="s">
        <v>165</v>
      </c>
      <c r="C112" s="10" t="s">
        <v>166</v>
      </c>
      <c r="D112" s="44">
        <f t="shared" si="4"/>
        <v>0</v>
      </c>
      <c r="E112" s="128">
        <v>0</v>
      </c>
      <c r="F112" s="128">
        <v>0</v>
      </c>
      <c r="G112" s="128">
        <v>0</v>
      </c>
      <c r="H112" s="128">
        <v>0</v>
      </c>
      <c r="I112" s="128">
        <v>0</v>
      </c>
      <c r="J112" s="128">
        <v>0</v>
      </c>
      <c r="K112" s="128">
        <v>0</v>
      </c>
      <c r="L112" s="128">
        <v>0</v>
      </c>
      <c r="M112" s="128"/>
      <c r="N112" s="128"/>
      <c r="O112" s="128"/>
    </row>
    <row r="113" spans="1:15" s="1" customFormat="1" x14ac:dyDescent="0.2">
      <c r="A113" s="20">
        <v>99</v>
      </c>
      <c r="B113" s="21" t="s">
        <v>167</v>
      </c>
      <c r="C113" s="10" t="s">
        <v>168</v>
      </c>
      <c r="D113" s="44">
        <f t="shared" si="4"/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  <c r="K113" s="128">
        <v>0</v>
      </c>
      <c r="L113" s="128">
        <v>0</v>
      </c>
      <c r="M113" s="128"/>
      <c r="N113" s="128"/>
      <c r="O113" s="128"/>
    </row>
    <row r="114" spans="1:15" s="1" customFormat="1" x14ac:dyDescent="0.2">
      <c r="A114" s="20">
        <v>100</v>
      </c>
      <c r="B114" s="21" t="s">
        <v>169</v>
      </c>
      <c r="C114" s="10" t="s">
        <v>170</v>
      </c>
      <c r="D114" s="44">
        <f t="shared" si="4"/>
        <v>0</v>
      </c>
      <c r="E114" s="128">
        <v>0</v>
      </c>
      <c r="F114" s="128">
        <v>0</v>
      </c>
      <c r="G114" s="128">
        <v>0</v>
      </c>
      <c r="H114" s="128">
        <v>0</v>
      </c>
      <c r="I114" s="128">
        <v>0</v>
      </c>
      <c r="J114" s="128">
        <v>0</v>
      </c>
      <c r="K114" s="128">
        <v>0</v>
      </c>
      <c r="L114" s="128">
        <v>0</v>
      </c>
      <c r="M114" s="128"/>
      <c r="N114" s="128"/>
      <c r="O114" s="128"/>
    </row>
    <row r="115" spans="1:15" s="1" customFormat="1" ht="24" x14ac:dyDescent="0.2">
      <c r="A115" s="20">
        <v>101</v>
      </c>
      <c r="B115" s="21" t="s">
        <v>171</v>
      </c>
      <c r="C115" s="10" t="s">
        <v>172</v>
      </c>
      <c r="D115" s="44">
        <f t="shared" si="4"/>
        <v>0</v>
      </c>
      <c r="E115" s="128">
        <v>0</v>
      </c>
      <c r="F115" s="128">
        <v>0</v>
      </c>
      <c r="G115" s="128">
        <v>0</v>
      </c>
      <c r="H115" s="128">
        <v>0</v>
      </c>
      <c r="I115" s="128">
        <v>0</v>
      </c>
      <c r="J115" s="128">
        <v>0</v>
      </c>
      <c r="K115" s="128">
        <v>0</v>
      </c>
      <c r="L115" s="128">
        <v>0</v>
      </c>
      <c r="M115" s="128"/>
      <c r="N115" s="128"/>
      <c r="O115" s="128"/>
    </row>
    <row r="116" spans="1:15" s="1" customFormat="1" x14ac:dyDescent="0.2">
      <c r="A116" s="20">
        <v>102</v>
      </c>
      <c r="B116" s="21" t="s">
        <v>173</v>
      </c>
      <c r="C116" s="10" t="s">
        <v>174</v>
      </c>
      <c r="D116" s="44">
        <f t="shared" si="4"/>
        <v>5426068</v>
      </c>
      <c r="E116" s="128">
        <v>0</v>
      </c>
      <c r="F116" s="128">
        <v>5426068</v>
      </c>
      <c r="G116" s="128">
        <v>0</v>
      </c>
      <c r="H116" s="128">
        <v>0</v>
      </c>
      <c r="I116" s="128">
        <v>0</v>
      </c>
      <c r="J116" s="128">
        <v>0</v>
      </c>
      <c r="K116" s="128">
        <v>0</v>
      </c>
      <c r="L116" s="128">
        <v>0</v>
      </c>
      <c r="M116" s="128"/>
      <c r="N116" s="128"/>
      <c r="O116" s="128"/>
    </row>
    <row r="117" spans="1:15" s="1" customFormat="1" x14ac:dyDescent="0.2">
      <c r="A117" s="20">
        <v>103</v>
      </c>
      <c r="B117" s="21" t="s">
        <v>175</v>
      </c>
      <c r="C117" s="10" t="s">
        <v>176</v>
      </c>
      <c r="D117" s="44">
        <f t="shared" si="4"/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  <c r="K117" s="128">
        <v>0</v>
      </c>
      <c r="L117" s="128">
        <v>0</v>
      </c>
      <c r="M117" s="128"/>
      <c r="N117" s="128"/>
      <c r="O117" s="128"/>
    </row>
    <row r="118" spans="1:15" s="1" customFormat="1" x14ac:dyDescent="0.2">
      <c r="A118" s="20">
        <v>104</v>
      </c>
      <c r="B118" s="17" t="s">
        <v>177</v>
      </c>
      <c r="C118" s="15" t="s">
        <v>178</v>
      </c>
      <c r="D118" s="44">
        <f t="shared" si="4"/>
        <v>92583252</v>
      </c>
      <c r="E118" s="128">
        <v>20781079</v>
      </c>
      <c r="F118" s="128">
        <v>71802173</v>
      </c>
      <c r="G118" s="128">
        <v>0</v>
      </c>
      <c r="H118" s="128">
        <v>0</v>
      </c>
      <c r="I118" s="128">
        <v>0</v>
      </c>
      <c r="J118" s="128">
        <v>0</v>
      </c>
      <c r="K118" s="128">
        <v>0</v>
      </c>
      <c r="L118" s="128">
        <v>0</v>
      </c>
      <c r="M118" s="128"/>
      <c r="N118" s="128"/>
      <c r="O118" s="128"/>
    </row>
    <row r="119" spans="1:15" s="1" customFormat="1" x14ac:dyDescent="0.2">
      <c r="A119" s="20">
        <v>105</v>
      </c>
      <c r="B119" s="13" t="s">
        <v>179</v>
      </c>
      <c r="C119" s="10" t="s">
        <v>180</v>
      </c>
      <c r="D119" s="44">
        <f t="shared" si="4"/>
        <v>11688158</v>
      </c>
      <c r="E119" s="128">
        <v>0</v>
      </c>
      <c r="F119" s="128">
        <v>11688158</v>
      </c>
      <c r="G119" s="128">
        <v>0</v>
      </c>
      <c r="H119" s="128">
        <v>0</v>
      </c>
      <c r="I119" s="128">
        <v>0</v>
      </c>
      <c r="J119" s="128">
        <v>0</v>
      </c>
      <c r="K119" s="128">
        <v>0</v>
      </c>
      <c r="L119" s="128">
        <v>0</v>
      </c>
      <c r="M119" s="128"/>
      <c r="N119" s="128"/>
      <c r="O119" s="128"/>
    </row>
    <row r="120" spans="1:15" s="1" customFormat="1" x14ac:dyDescent="0.2">
      <c r="A120" s="20">
        <v>106</v>
      </c>
      <c r="B120" s="21" t="s">
        <v>181</v>
      </c>
      <c r="C120" s="10" t="s">
        <v>182</v>
      </c>
      <c r="D120" s="44">
        <f t="shared" si="4"/>
        <v>0</v>
      </c>
      <c r="E120" s="128">
        <v>0</v>
      </c>
      <c r="F120" s="128">
        <v>0</v>
      </c>
      <c r="G120" s="128">
        <v>0</v>
      </c>
      <c r="H120" s="128">
        <v>0</v>
      </c>
      <c r="I120" s="128">
        <v>0</v>
      </c>
      <c r="J120" s="128">
        <v>0</v>
      </c>
      <c r="K120" s="128">
        <v>0</v>
      </c>
      <c r="L120" s="128">
        <v>0</v>
      </c>
      <c r="M120" s="128"/>
      <c r="N120" s="128"/>
      <c r="O120" s="128"/>
    </row>
    <row r="121" spans="1:15" s="1" customFormat="1" x14ac:dyDescent="0.2">
      <c r="A121" s="20">
        <v>107</v>
      </c>
      <c r="B121" s="12" t="s">
        <v>183</v>
      </c>
      <c r="C121" s="18" t="s">
        <v>184</v>
      </c>
      <c r="D121" s="44">
        <f t="shared" si="4"/>
        <v>0</v>
      </c>
      <c r="E121" s="128">
        <v>0</v>
      </c>
      <c r="F121" s="128">
        <v>0</v>
      </c>
      <c r="G121" s="128">
        <v>0</v>
      </c>
      <c r="H121" s="128">
        <v>0</v>
      </c>
      <c r="I121" s="128">
        <v>0</v>
      </c>
      <c r="J121" s="128">
        <v>0</v>
      </c>
      <c r="K121" s="128">
        <v>0</v>
      </c>
      <c r="L121" s="128">
        <v>0</v>
      </c>
      <c r="M121" s="128"/>
      <c r="N121" s="128"/>
      <c r="O121" s="128"/>
    </row>
    <row r="122" spans="1:15" s="1" customFormat="1" x14ac:dyDescent="0.2">
      <c r="A122" s="20">
        <v>108</v>
      </c>
      <c r="B122" s="21" t="s">
        <v>185</v>
      </c>
      <c r="C122" s="10" t="s">
        <v>262</v>
      </c>
      <c r="D122" s="44">
        <f t="shared" si="4"/>
        <v>6512098</v>
      </c>
      <c r="E122" s="128">
        <v>0</v>
      </c>
      <c r="F122" s="128">
        <v>6512098</v>
      </c>
      <c r="G122" s="128">
        <v>0</v>
      </c>
      <c r="H122" s="128">
        <v>0</v>
      </c>
      <c r="I122" s="128">
        <v>0</v>
      </c>
      <c r="J122" s="128">
        <v>0</v>
      </c>
      <c r="K122" s="128">
        <v>0</v>
      </c>
      <c r="L122" s="128">
        <v>0</v>
      </c>
      <c r="M122" s="128"/>
      <c r="N122" s="128"/>
      <c r="O122" s="128"/>
    </row>
    <row r="123" spans="1:15" s="1" customFormat="1" x14ac:dyDescent="0.2">
      <c r="A123" s="20">
        <v>109</v>
      </c>
      <c r="B123" s="13" t="s">
        <v>186</v>
      </c>
      <c r="C123" s="10" t="s">
        <v>251</v>
      </c>
      <c r="D123" s="44">
        <f t="shared" si="4"/>
        <v>7502367</v>
      </c>
      <c r="E123" s="128">
        <v>1913577</v>
      </c>
      <c r="F123" s="128">
        <v>5588790</v>
      </c>
      <c r="G123" s="128">
        <v>0</v>
      </c>
      <c r="H123" s="128">
        <v>0</v>
      </c>
      <c r="I123" s="128">
        <v>0</v>
      </c>
      <c r="J123" s="128">
        <v>0</v>
      </c>
      <c r="K123" s="128">
        <v>0</v>
      </c>
      <c r="L123" s="128">
        <v>0</v>
      </c>
      <c r="M123" s="128"/>
      <c r="N123" s="128"/>
      <c r="O123" s="128"/>
    </row>
    <row r="124" spans="1:15" s="1" customFormat="1" x14ac:dyDescent="0.2">
      <c r="A124" s="20">
        <v>110</v>
      </c>
      <c r="B124" s="12" t="s">
        <v>330</v>
      </c>
      <c r="C124" s="10" t="s">
        <v>318</v>
      </c>
      <c r="D124" s="44">
        <f t="shared" si="4"/>
        <v>0</v>
      </c>
      <c r="E124" s="128">
        <v>0</v>
      </c>
      <c r="F124" s="128">
        <v>0</v>
      </c>
      <c r="G124" s="128">
        <v>0</v>
      </c>
      <c r="H124" s="128">
        <v>0</v>
      </c>
      <c r="I124" s="128">
        <v>0</v>
      </c>
      <c r="J124" s="128">
        <v>0</v>
      </c>
      <c r="K124" s="128">
        <v>0</v>
      </c>
      <c r="L124" s="128">
        <v>0</v>
      </c>
      <c r="M124" s="128"/>
      <c r="N124" s="128"/>
      <c r="O124" s="128"/>
    </row>
    <row r="125" spans="1:15" s="1" customFormat="1" x14ac:dyDescent="0.2">
      <c r="A125" s="20">
        <v>111</v>
      </c>
      <c r="B125" s="55" t="s">
        <v>419</v>
      </c>
      <c r="C125" s="15" t="s">
        <v>420</v>
      </c>
      <c r="D125" s="44">
        <f t="shared" si="4"/>
        <v>0</v>
      </c>
      <c r="E125" s="128">
        <v>0</v>
      </c>
      <c r="F125" s="128">
        <v>0</v>
      </c>
      <c r="G125" s="128">
        <v>0</v>
      </c>
      <c r="H125" s="128">
        <v>0</v>
      </c>
      <c r="I125" s="128">
        <v>0</v>
      </c>
      <c r="J125" s="128">
        <v>0</v>
      </c>
      <c r="K125" s="128">
        <v>0</v>
      </c>
      <c r="L125" s="128">
        <v>0</v>
      </c>
      <c r="M125" s="128"/>
      <c r="N125" s="128"/>
      <c r="O125" s="128"/>
    </row>
    <row r="126" spans="1:15" s="1" customFormat="1" x14ac:dyDescent="0.2">
      <c r="A126" s="20">
        <v>112</v>
      </c>
      <c r="B126" s="13" t="s">
        <v>187</v>
      </c>
      <c r="C126" s="10" t="s">
        <v>321</v>
      </c>
      <c r="D126" s="44">
        <f t="shared" si="4"/>
        <v>0</v>
      </c>
      <c r="E126" s="128">
        <v>0</v>
      </c>
      <c r="F126" s="128">
        <v>0</v>
      </c>
      <c r="G126" s="128">
        <v>0</v>
      </c>
      <c r="H126" s="128">
        <v>0</v>
      </c>
      <c r="I126" s="128">
        <v>0</v>
      </c>
      <c r="J126" s="128">
        <v>0</v>
      </c>
      <c r="K126" s="128">
        <v>0</v>
      </c>
      <c r="L126" s="128">
        <v>0</v>
      </c>
      <c r="M126" s="128"/>
      <c r="N126" s="128"/>
      <c r="O126" s="128"/>
    </row>
    <row r="127" spans="1:15" s="1" customFormat="1" x14ac:dyDescent="0.2">
      <c r="A127" s="20">
        <v>113</v>
      </c>
      <c r="B127" s="21" t="s">
        <v>188</v>
      </c>
      <c r="C127" s="10" t="s">
        <v>189</v>
      </c>
      <c r="D127" s="44">
        <f t="shared" si="4"/>
        <v>0</v>
      </c>
      <c r="E127" s="128">
        <v>0</v>
      </c>
      <c r="F127" s="128">
        <v>0</v>
      </c>
      <c r="G127" s="128">
        <v>0</v>
      </c>
      <c r="H127" s="128">
        <v>0</v>
      </c>
      <c r="I127" s="128">
        <v>0</v>
      </c>
      <c r="J127" s="128">
        <v>0</v>
      </c>
      <c r="K127" s="128">
        <v>0</v>
      </c>
      <c r="L127" s="128">
        <v>0</v>
      </c>
      <c r="M127" s="128"/>
      <c r="N127" s="128"/>
      <c r="O127" s="128"/>
    </row>
    <row r="128" spans="1:15" s="1" customFormat="1" ht="24" x14ac:dyDescent="0.2">
      <c r="A128" s="20">
        <v>114</v>
      </c>
      <c r="B128" s="21" t="s">
        <v>190</v>
      </c>
      <c r="C128" s="35" t="s">
        <v>307</v>
      </c>
      <c r="D128" s="44">
        <f t="shared" si="4"/>
        <v>0</v>
      </c>
      <c r="E128" s="128">
        <v>0</v>
      </c>
      <c r="F128" s="128">
        <v>0</v>
      </c>
      <c r="G128" s="128">
        <v>0</v>
      </c>
      <c r="H128" s="128">
        <v>0</v>
      </c>
      <c r="I128" s="128">
        <v>0</v>
      </c>
      <c r="J128" s="128">
        <v>0</v>
      </c>
      <c r="K128" s="128">
        <v>0</v>
      </c>
      <c r="L128" s="128">
        <v>0</v>
      </c>
      <c r="M128" s="128"/>
      <c r="N128" s="128"/>
      <c r="O128" s="128"/>
    </row>
    <row r="129" spans="1:15" s="1" customFormat="1" x14ac:dyDescent="0.2">
      <c r="A129" s="20">
        <v>115</v>
      </c>
      <c r="B129" s="21" t="s">
        <v>191</v>
      </c>
      <c r="C129" s="10" t="s">
        <v>226</v>
      </c>
      <c r="D129" s="44">
        <f t="shared" si="4"/>
        <v>191058312</v>
      </c>
      <c r="E129" s="128">
        <v>64662676</v>
      </c>
      <c r="F129" s="128">
        <v>54425000</v>
      </c>
      <c r="G129" s="128">
        <v>6048993</v>
      </c>
      <c r="H129" s="128">
        <v>5786946</v>
      </c>
      <c r="I129" s="128">
        <v>43099499</v>
      </c>
      <c r="J129" s="128">
        <v>0</v>
      </c>
      <c r="K129" s="128">
        <v>0</v>
      </c>
      <c r="L129" s="128">
        <v>17035198</v>
      </c>
      <c r="M129" s="128"/>
      <c r="N129" s="128"/>
      <c r="O129" s="128"/>
    </row>
    <row r="130" spans="1:15" s="1" customFormat="1" x14ac:dyDescent="0.2">
      <c r="A130" s="20">
        <v>116</v>
      </c>
      <c r="B130" s="21" t="s">
        <v>192</v>
      </c>
      <c r="C130" s="10" t="s">
        <v>193</v>
      </c>
      <c r="D130" s="44">
        <f t="shared" si="4"/>
        <v>513162017</v>
      </c>
      <c r="E130" s="128">
        <v>240871785</v>
      </c>
      <c r="F130" s="128">
        <v>102222566</v>
      </c>
      <c r="G130" s="128">
        <v>2184840</v>
      </c>
      <c r="H130" s="128">
        <v>20519274</v>
      </c>
      <c r="I130" s="128">
        <v>101824981</v>
      </c>
      <c r="J130" s="128">
        <v>0</v>
      </c>
      <c r="K130" s="128">
        <v>0</v>
      </c>
      <c r="L130" s="128">
        <v>45538571</v>
      </c>
      <c r="M130" s="128"/>
      <c r="N130" s="128"/>
      <c r="O130" s="128"/>
    </row>
    <row r="131" spans="1:15" s="1" customFormat="1" x14ac:dyDescent="0.2">
      <c r="A131" s="20">
        <v>117</v>
      </c>
      <c r="B131" s="21" t="s">
        <v>194</v>
      </c>
      <c r="C131" s="10" t="s">
        <v>40</v>
      </c>
      <c r="D131" s="44">
        <f t="shared" si="4"/>
        <v>59341740</v>
      </c>
      <c r="E131" s="128">
        <v>26879303</v>
      </c>
      <c r="F131" s="128">
        <v>3513800</v>
      </c>
      <c r="G131" s="128">
        <v>13314626</v>
      </c>
      <c r="H131" s="128">
        <v>0</v>
      </c>
      <c r="I131" s="128">
        <v>0</v>
      </c>
      <c r="J131" s="128">
        <v>0</v>
      </c>
      <c r="K131" s="128">
        <v>0</v>
      </c>
      <c r="L131" s="128">
        <v>15634011</v>
      </c>
      <c r="M131" s="128"/>
      <c r="N131" s="128"/>
      <c r="O131" s="128"/>
    </row>
    <row r="132" spans="1:15" s="1" customFormat="1" x14ac:dyDescent="0.2">
      <c r="A132" s="20">
        <v>118</v>
      </c>
      <c r="B132" s="12" t="s">
        <v>195</v>
      </c>
      <c r="C132" s="10" t="s">
        <v>46</v>
      </c>
      <c r="D132" s="44">
        <f t="shared" si="4"/>
        <v>30750173</v>
      </c>
      <c r="E132" s="128">
        <v>11108403</v>
      </c>
      <c r="F132" s="128">
        <v>11811598</v>
      </c>
      <c r="G132" s="128">
        <v>1820700</v>
      </c>
      <c r="H132" s="128">
        <v>3361125</v>
      </c>
      <c r="I132" s="128">
        <v>2648347</v>
      </c>
      <c r="J132" s="128">
        <v>0</v>
      </c>
      <c r="K132" s="128">
        <v>0</v>
      </c>
      <c r="L132" s="128">
        <v>0</v>
      </c>
      <c r="M132" s="128"/>
      <c r="N132" s="128"/>
      <c r="O132" s="128"/>
    </row>
    <row r="133" spans="1:15" s="1" customFormat="1" x14ac:dyDescent="0.2">
      <c r="A133" s="20">
        <v>119</v>
      </c>
      <c r="B133" s="12" t="s">
        <v>196</v>
      </c>
      <c r="C133" s="10" t="s">
        <v>228</v>
      </c>
      <c r="D133" s="44">
        <f t="shared" si="4"/>
        <v>0</v>
      </c>
      <c r="E133" s="128">
        <v>0</v>
      </c>
      <c r="F133" s="128">
        <v>0</v>
      </c>
      <c r="G133" s="128">
        <v>0</v>
      </c>
      <c r="H133" s="128">
        <v>0</v>
      </c>
      <c r="I133" s="128">
        <v>0</v>
      </c>
      <c r="J133" s="128">
        <v>0</v>
      </c>
      <c r="K133" s="128">
        <v>0</v>
      </c>
      <c r="L133" s="128">
        <v>0</v>
      </c>
      <c r="M133" s="128"/>
      <c r="N133" s="128"/>
      <c r="O133" s="128"/>
    </row>
    <row r="134" spans="1:15" s="1" customFormat="1" x14ac:dyDescent="0.2">
      <c r="A134" s="20">
        <v>120</v>
      </c>
      <c r="B134" s="12" t="s">
        <v>197</v>
      </c>
      <c r="C134" s="10" t="s">
        <v>48</v>
      </c>
      <c r="D134" s="44">
        <f t="shared" si="4"/>
        <v>15301853</v>
      </c>
      <c r="E134" s="128">
        <v>0</v>
      </c>
      <c r="F134" s="128">
        <v>14792057</v>
      </c>
      <c r="G134" s="128">
        <v>509796</v>
      </c>
      <c r="H134" s="128">
        <v>0</v>
      </c>
      <c r="I134" s="128">
        <v>0</v>
      </c>
      <c r="J134" s="128">
        <v>0</v>
      </c>
      <c r="K134" s="128">
        <v>0</v>
      </c>
      <c r="L134" s="128">
        <v>0</v>
      </c>
      <c r="M134" s="128"/>
      <c r="N134" s="128"/>
      <c r="O134" s="128"/>
    </row>
    <row r="135" spans="1:15" s="1" customFormat="1" x14ac:dyDescent="0.2">
      <c r="A135" s="20">
        <v>121</v>
      </c>
      <c r="B135" s="21" t="s">
        <v>198</v>
      </c>
      <c r="C135" s="10" t="s">
        <v>47</v>
      </c>
      <c r="D135" s="44">
        <f t="shared" si="4"/>
        <v>107811128</v>
      </c>
      <c r="E135" s="128">
        <v>0</v>
      </c>
      <c r="F135" s="128">
        <v>0</v>
      </c>
      <c r="G135" s="128">
        <v>0</v>
      </c>
      <c r="H135" s="128">
        <v>0</v>
      </c>
      <c r="I135" s="128">
        <v>0</v>
      </c>
      <c r="J135" s="128">
        <v>67871872</v>
      </c>
      <c r="K135" s="128">
        <v>0</v>
      </c>
      <c r="L135" s="128">
        <v>0</v>
      </c>
      <c r="M135" s="128">
        <v>39939256</v>
      </c>
      <c r="N135" s="128"/>
      <c r="O135" s="128"/>
    </row>
    <row r="136" spans="1:15" s="1" customFormat="1" x14ac:dyDescent="0.2">
      <c r="A136" s="20">
        <v>122</v>
      </c>
      <c r="B136" s="21" t="s">
        <v>199</v>
      </c>
      <c r="C136" s="10" t="s">
        <v>200</v>
      </c>
      <c r="D136" s="44">
        <f t="shared" si="4"/>
        <v>0</v>
      </c>
      <c r="E136" s="128">
        <v>0</v>
      </c>
      <c r="F136" s="128">
        <v>0</v>
      </c>
      <c r="G136" s="128">
        <v>0</v>
      </c>
      <c r="H136" s="128">
        <v>0</v>
      </c>
      <c r="I136" s="128">
        <v>0</v>
      </c>
      <c r="J136" s="128">
        <v>0</v>
      </c>
      <c r="K136" s="128">
        <v>0</v>
      </c>
      <c r="L136" s="128">
        <v>0</v>
      </c>
      <c r="M136" s="128"/>
      <c r="N136" s="128"/>
      <c r="O136" s="128"/>
    </row>
    <row r="137" spans="1:15" s="1" customFormat="1" x14ac:dyDescent="0.2">
      <c r="A137" s="20">
        <v>123</v>
      </c>
      <c r="B137" s="21" t="s">
        <v>201</v>
      </c>
      <c r="C137" s="10" t="s">
        <v>41</v>
      </c>
      <c r="D137" s="44">
        <f t="shared" si="4"/>
        <v>17986625</v>
      </c>
      <c r="E137" s="128">
        <v>13066678</v>
      </c>
      <c r="F137" s="128">
        <v>0</v>
      </c>
      <c r="G137" s="128">
        <v>1908379</v>
      </c>
      <c r="H137" s="128">
        <v>3011568</v>
      </c>
      <c r="I137" s="128">
        <v>0</v>
      </c>
      <c r="J137" s="128">
        <v>0</v>
      </c>
      <c r="K137" s="128">
        <v>0</v>
      </c>
      <c r="L137" s="128">
        <v>0</v>
      </c>
      <c r="M137" s="128"/>
      <c r="N137" s="128"/>
      <c r="O137" s="128"/>
    </row>
    <row r="138" spans="1:15" s="1" customFormat="1" x14ac:dyDescent="0.2">
      <c r="A138" s="20">
        <v>124</v>
      </c>
      <c r="B138" s="12" t="s">
        <v>202</v>
      </c>
      <c r="C138" s="10" t="s">
        <v>227</v>
      </c>
      <c r="D138" s="44">
        <f t="shared" si="4"/>
        <v>127379615</v>
      </c>
      <c r="E138" s="128">
        <v>65042417</v>
      </c>
      <c r="F138" s="128">
        <v>52430559</v>
      </c>
      <c r="G138" s="128">
        <v>6718091</v>
      </c>
      <c r="H138" s="128">
        <v>3188548</v>
      </c>
      <c r="I138" s="128">
        <v>0</v>
      </c>
      <c r="J138" s="128">
        <v>0</v>
      </c>
      <c r="K138" s="128">
        <v>0</v>
      </c>
      <c r="L138" s="128">
        <v>0</v>
      </c>
      <c r="M138" s="128"/>
      <c r="N138" s="128"/>
      <c r="O138" s="128"/>
    </row>
    <row r="139" spans="1:15" s="1" customFormat="1" ht="24" x14ac:dyDescent="0.2">
      <c r="A139" s="20">
        <v>125</v>
      </c>
      <c r="B139" s="13" t="s">
        <v>203</v>
      </c>
      <c r="C139" s="10" t="s">
        <v>461</v>
      </c>
      <c r="D139" s="44">
        <f t="shared" si="4"/>
        <v>53593830</v>
      </c>
      <c r="E139" s="128">
        <v>11279668</v>
      </c>
      <c r="F139" s="128">
        <v>5302866</v>
      </c>
      <c r="G139" s="128">
        <v>9652297</v>
      </c>
      <c r="H139" s="128">
        <v>5689130</v>
      </c>
      <c r="I139" s="128">
        <v>21669869</v>
      </c>
      <c r="J139" s="128">
        <v>0</v>
      </c>
      <c r="K139" s="128">
        <v>0</v>
      </c>
      <c r="L139" s="128">
        <v>0</v>
      </c>
      <c r="M139" s="128"/>
      <c r="N139" s="128"/>
      <c r="O139" s="128"/>
    </row>
    <row r="140" spans="1:15" s="1" customFormat="1" x14ac:dyDescent="0.2">
      <c r="A140" s="20">
        <v>126</v>
      </c>
      <c r="B140" s="21" t="s">
        <v>204</v>
      </c>
      <c r="C140" s="10" t="s">
        <v>205</v>
      </c>
      <c r="D140" s="44">
        <f t="shared" si="4"/>
        <v>21321384</v>
      </c>
      <c r="E140" s="128">
        <v>10330914</v>
      </c>
      <c r="F140" s="128">
        <v>0</v>
      </c>
      <c r="G140" s="128">
        <v>0</v>
      </c>
      <c r="H140" s="128">
        <v>0</v>
      </c>
      <c r="I140" s="128">
        <v>0</v>
      </c>
      <c r="J140" s="128">
        <v>0</v>
      </c>
      <c r="K140" s="128">
        <v>0</v>
      </c>
      <c r="L140" s="128">
        <v>0</v>
      </c>
      <c r="M140" s="128"/>
      <c r="N140" s="128">
        <v>5819490</v>
      </c>
      <c r="O140" s="128">
        <v>5170980</v>
      </c>
    </row>
    <row r="141" spans="1:15" s="1" customFormat="1" x14ac:dyDescent="0.2">
      <c r="A141" s="20">
        <v>127</v>
      </c>
      <c r="B141" s="12" t="s">
        <v>206</v>
      </c>
      <c r="C141" s="10" t="s">
        <v>207</v>
      </c>
      <c r="D141" s="44">
        <f t="shared" ref="D141:D149" si="5">SUM(E141:O141)</f>
        <v>0</v>
      </c>
      <c r="E141" s="128">
        <v>0</v>
      </c>
      <c r="F141" s="128">
        <v>0</v>
      </c>
      <c r="G141" s="128">
        <v>0</v>
      </c>
      <c r="H141" s="128">
        <v>0</v>
      </c>
      <c r="I141" s="128">
        <v>0</v>
      </c>
      <c r="J141" s="128">
        <v>0</v>
      </c>
      <c r="K141" s="128">
        <v>0</v>
      </c>
      <c r="L141" s="128">
        <v>0</v>
      </c>
      <c r="M141" s="128"/>
      <c r="N141" s="128"/>
      <c r="O141" s="128"/>
    </row>
    <row r="142" spans="1:15" s="1" customFormat="1" x14ac:dyDescent="0.2">
      <c r="A142" s="20">
        <v>128</v>
      </c>
      <c r="B142" s="21" t="s">
        <v>208</v>
      </c>
      <c r="C142" s="10" t="s">
        <v>209</v>
      </c>
      <c r="D142" s="44">
        <f t="shared" si="5"/>
        <v>289311743</v>
      </c>
      <c r="E142" s="128">
        <v>0</v>
      </c>
      <c r="F142" s="128">
        <v>0</v>
      </c>
      <c r="G142" s="128">
        <v>0</v>
      </c>
      <c r="H142" s="128">
        <v>0</v>
      </c>
      <c r="I142" s="128">
        <v>0</v>
      </c>
      <c r="J142" s="128">
        <v>0</v>
      </c>
      <c r="K142" s="128">
        <v>289311743</v>
      </c>
      <c r="L142" s="128">
        <v>0</v>
      </c>
      <c r="M142" s="128"/>
      <c r="N142" s="128"/>
      <c r="O142" s="128"/>
    </row>
    <row r="143" spans="1:15" s="1" customFormat="1" x14ac:dyDescent="0.2">
      <c r="A143" s="20">
        <v>129</v>
      </c>
      <c r="B143" s="89" t="s">
        <v>252</v>
      </c>
      <c r="C143" s="91" t="s">
        <v>253</v>
      </c>
      <c r="D143" s="44">
        <f t="shared" si="5"/>
        <v>0</v>
      </c>
      <c r="E143" s="128">
        <v>0</v>
      </c>
      <c r="F143" s="128">
        <v>0</v>
      </c>
      <c r="G143" s="128">
        <v>0</v>
      </c>
      <c r="H143" s="128">
        <v>0</v>
      </c>
      <c r="I143" s="128">
        <v>0</v>
      </c>
      <c r="J143" s="128">
        <v>0</v>
      </c>
      <c r="K143" s="128">
        <v>0</v>
      </c>
      <c r="L143" s="128">
        <v>0</v>
      </c>
      <c r="M143" s="128"/>
      <c r="N143" s="128"/>
      <c r="O143" s="128"/>
    </row>
    <row r="144" spans="1:15" s="1" customFormat="1" x14ac:dyDescent="0.2">
      <c r="A144" s="20">
        <v>130</v>
      </c>
      <c r="B144" s="92" t="s">
        <v>254</v>
      </c>
      <c r="C144" s="41" t="s">
        <v>255</v>
      </c>
      <c r="D144" s="44">
        <f t="shared" si="5"/>
        <v>0</v>
      </c>
      <c r="E144" s="128">
        <v>0</v>
      </c>
      <c r="F144" s="128">
        <v>0</v>
      </c>
      <c r="G144" s="128">
        <v>0</v>
      </c>
      <c r="H144" s="128">
        <v>0</v>
      </c>
      <c r="I144" s="128">
        <v>0</v>
      </c>
      <c r="J144" s="128">
        <v>0</v>
      </c>
      <c r="K144" s="128">
        <v>0</v>
      </c>
      <c r="L144" s="128">
        <v>0</v>
      </c>
      <c r="M144" s="128"/>
      <c r="N144" s="128"/>
      <c r="O144" s="128"/>
    </row>
    <row r="145" spans="1:15" s="1" customFormat="1" x14ac:dyDescent="0.2">
      <c r="A145" s="20">
        <v>131</v>
      </c>
      <c r="B145" s="93" t="s">
        <v>256</v>
      </c>
      <c r="C145" s="146" t="s">
        <v>417</v>
      </c>
      <c r="D145" s="44">
        <f t="shared" si="5"/>
        <v>0</v>
      </c>
      <c r="E145" s="128">
        <v>0</v>
      </c>
      <c r="F145" s="128">
        <v>0</v>
      </c>
      <c r="G145" s="128">
        <v>0</v>
      </c>
      <c r="H145" s="128">
        <v>0</v>
      </c>
      <c r="I145" s="128">
        <v>0</v>
      </c>
      <c r="J145" s="128">
        <v>0</v>
      </c>
      <c r="K145" s="128">
        <v>0</v>
      </c>
      <c r="L145" s="128">
        <v>0</v>
      </c>
      <c r="M145" s="128"/>
      <c r="N145" s="128"/>
      <c r="O145" s="128"/>
    </row>
    <row r="146" spans="1:15" s="1" customFormat="1" x14ac:dyDescent="0.2">
      <c r="A146" s="20">
        <v>132</v>
      </c>
      <c r="B146" s="20" t="s">
        <v>260</v>
      </c>
      <c r="C146" s="28" t="s">
        <v>261</v>
      </c>
      <c r="D146" s="44">
        <f t="shared" si="5"/>
        <v>0</v>
      </c>
      <c r="E146" s="128">
        <v>0</v>
      </c>
      <c r="F146" s="128">
        <v>0</v>
      </c>
      <c r="G146" s="128">
        <v>0</v>
      </c>
      <c r="H146" s="128">
        <v>0</v>
      </c>
      <c r="I146" s="128">
        <v>0</v>
      </c>
      <c r="J146" s="128">
        <v>0</v>
      </c>
      <c r="K146" s="128">
        <v>0</v>
      </c>
      <c r="L146" s="128">
        <v>0</v>
      </c>
      <c r="M146" s="128"/>
      <c r="N146" s="128"/>
      <c r="O146" s="128"/>
    </row>
    <row r="147" spans="1:15" s="1" customFormat="1" x14ac:dyDescent="0.2">
      <c r="A147" s="20">
        <v>133</v>
      </c>
      <c r="B147" s="55" t="s">
        <v>312</v>
      </c>
      <c r="C147" s="28" t="s">
        <v>311</v>
      </c>
      <c r="D147" s="44">
        <f t="shared" si="5"/>
        <v>0</v>
      </c>
      <c r="E147" s="128">
        <v>0</v>
      </c>
      <c r="F147" s="128">
        <v>0</v>
      </c>
      <c r="G147" s="128">
        <v>0</v>
      </c>
      <c r="H147" s="128">
        <v>0</v>
      </c>
      <c r="I147" s="128">
        <v>0</v>
      </c>
      <c r="J147" s="128">
        <v>0</v>
      </c>
      <c r="K147" s="128">
        <v>0</v>
      </c>
      <c r="L147" s="128">
        <v>0</v>
      </c>
      <c r="M147" s="128"/>
      <c r="N147" s="128"/>
      <c r="O147" s="128"/>
    </row>
    <row r="148" spans="1:15" s="1" customFormat="1" x14ac:dyDescent="0.2">
      <c r="A148" s="20">
        <v>134</v>
      </c>
      <c r="B148" s="55" t="s">
        <v>320</v>
      </c>
      <c r="C148" s="28" t="s">
        <v>317</v>
      </c>
      <c r="D148" s="44">
        <f t="shared" si="5"/>
        <v>0</v>
      </c>
      <c r="E148" s="128">
        <v>0</v>
      </c>
      <c r="F148" s="128">
        <v>0</v>
      </c>
      <c r="G148" s="128">
        <v>0</v>
      </c>
      <c r="H148" s="128">
        <v>0</v>
      </c>
      <c r="I148" s="128">
        <v>0</v>
      </c>
      <c r="J148" s="128">
        <v>0</v>
      </c>
      <c r="K148" s="128">
        <v>0</v>
      </c>
      <c r="L148" s="128">
        <v>0</v>
      </c>
      <c r="M148" s="128"/>
      <c r="N148" s="128"/>
      <c r="O148" s="128"/>
    </row>
    <row r="149" spans="1:15" s="45" customFormat="1" x14ac:dyDescent="0.2">
      <c r="A149" s="20">
        <v>135</v>
      </c>
      <c r="B149" s="55" t="s">
        <v>412</v>
      </c>
      <c r="C149" s="15" t="s">
        <v>413</v>
      </c>
      <c r="D149" s="44">
        <f t="shared" si="5"/>
        <v>0</v>
      </c>
      <c r="E149" s="128">
        <v>0</v>
      </c>
      <c r="F149" s="128">
        <v>0</v>
      </c>
      <c r="G149" s="128">
        <v>0</v>
      </c>
      <c r="H149" s="128">
        <v>0</v>
      </c>
      <c r="I149" s="128">
        <v>0</v>
      </c>
      <c r="J149" s="128">
        <v>0</v>
      </c>
      <c r="K149" s="128">
        <v>0</v>
      </c>
      <c r="L149" s="128">
        <v>0</v>
      </c>
      <c r="M149" s="128"/>
      <c r="N149" s="128"/>
      <c r="O149" s="128"/>
    </row>
  </sheetData>
  <mergeCells count="22">
    <mergeCell ref="A92:A95"/>
    <mergeCell ref="B92:B95"/>
    <mergeCell ref="K5:K7"/>
    <mergeCell ref="L5:L7"/>
    <mergeCell ref="M5:M7"/>
    <mergeCell ref="I5:I7"/>
    <mergeCell ref="J5:J7"/>
    <mergeCell ref="A8:C8"/>
    <mergeCell ref="A11:C11"/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9"/>
  <sheetViews>
    <sheetView zoomScale="110" zoomScaleNormal="110" workbookViewId="0">
      <pane xSplit="3" ySplit="7" topLeftCell="D133" activePane="bottomRight" state="frozen"/>
      <selection pane="topRight" activeCell="E1" sqref="E1"/>
      <selection pane="bottomLeft" activeCell="A9" sqref="A9"/>
      <selection pane="bottomRight" activeCell="H147" sqref="H147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329" t="s">
        <v>439</v>
      </c>
      <c r="B2" s="329"/>
      <c r="C2" s="329"/>
      <c r="D2" s="329"/>
      <c r="E2" s="329"/>
    </row>
    <row r="3" spans="1:5" x14ac:dyDescent="0.2">
      <c r="C3" s="9"/>
      <c r="E3" s="8" t="s">
        <v>278</v>
      </c>
    </row>
    <row r="4" spans="1:5" ht="12" customHeight="1" x14ac:dyDescent="0.2">
      <c r="A4" s="305" t="s">
        <v>44</v>
      </c>
      <c r="B4" s="305" t="s">
        <v>56</v>
      </c>
      <c r="C4" s="306" t="s">
        <v>45</v>
      </c>
      <c r="D4" s="469" t="s">
        <v>451</v>
      </c>
      <c r="E4" s="183" t="s">
        <v>416</v>
      </c>
    </row>
    <row r="5" spans="1:5" ht="12" customHeight="1" x14ac:dyDescent="0.2">
      <c r="A5" s="305"/>
      <c r="B5" s="305"/>
      <c r="C5" s="306"/>
      <c r="D5" s="469"/>
      <c r="E5" s="305" t="s">
        <v>440</v>
      </c>
    </row>
    <row r="6" spans="1:5" ht="41.25" customHeight="1" x14ac:dyDescent="0.2">
      <c r="A6" s="305"/>
      <c r="B6" s="305"/>
      <c r="C6" s="306"/>
      <c r="D6" s="469"/>
      <c r="E6" s="305"/>
    </row>
    <row r="7" spans="1:5" s="2" customFormat="1" x14ac:dyDescent="0.2">
      <c r="A7" s="300" t="s">
        <v>225</v>
      </c>
      <c r="B7" s="300"/>
      <c r="C7" s="300"/>
      <c r="D7" s="182">
        <f>D10+D9+D8</f>
        <v>859484560</v>
      </c>
      <c r="E7" s="260">
        <f>E10+E9+E8</f>
        <v>33825540</v>
      </c>
    </row>
    <row r="8" spans="1:5" s="3" customFormat="1" ht="13.5" customHeight="1" x14ac:dyDescent="0.2">
      <c r="A8" s="5"/>
      <c r="B8" s="5"/>
      <c r="C8" s="11" t="s">
        <v>54</v>
      </c>
      <c r="D8" s="128">
        <v>1820</v>
      </c>
      <c r="E8" s="20">
        <v>12</v>
      </c>
    </row>
    <row r="9" spans="1:5" s="3" customFormat="1" ht="24" x14ac:dyDescent="0.2">
      <c r="A9" s="5"/>
      <c r="B9" s="5"/>
      <c r="C9" s="11" t="s">
        <v>280</v>
      </c>
      <c r="D9" s="128"/>
      <c r="E9" s="144"/>
    </row>
    <row r="10" spans="1:5" s="2" customFormat="1" x14ac:dyDescent="0.2">
      <c r="A10" s="300" t="s">
        <v>224</v>
      </c>
      <c r="B10" s="300"/>
      <c r="C10" s="300"/>
      <c r="D10" s="182">
        <f t="shared" ref="D10:E10" si="0">SUM(D11:D147)-D91</f>
        <v>859482740</v>
      </c>
      <c r="E10" s="182">
        <f t="shared" si="0"/>
        <v>33825528</v>
      </c>
    </row>
    <row r="11" spans="1:5" s="1" customFormat="1" x14ac:dyDescent="0.2">
      <c r="A11" s="20">
        <v>1</v>
      </c>
      <c r="B11" s="12" t="s">
        <v>57</v>
      </c>
      <c r="C11" s="10" t="s">
        <v>42</v>
      </c>
      <c r="D11" s="128">
        <v>5827703</v>
      </c>
      <c r="E11" s="128">
        <v>13607</v>
      </c>
    </row>
    <row r="12" spans="1:5" s="1" customFormat="1" x14ac:dyDescent="0.2">
      <c r="A12" s="20">
        <v>2</v>
      </c>
      <c r="B12" s="13" t="s">
        <v>58</v>
      </c>
      <c r="C12" s="10" t="s">
        <v>210</v>
      </c>
      <c r="D12" s="128">
        <v>4125692</v>
      </c>
      <c r="E12" s="128">
        <v>499581</v>
      </c>
    </row>
    <row r="13" spans="1:5" s="1" customFormat="1" x14ac:dyDescent="0.2">
      <c r="A13" s="20">
        <v>3</v>
      </c>
      <c r="B13" s="21" t="s">
        <v>59</v>
      </c>
      <c r="C13" s="10" t="s">
        <v>5</v>
      </c>
      <c r="D13" s="128">
        <v>13437782</v>
      </c>
      <c r="E13" s="128">
        <v>649259</v>
      </c>
    </row>
    <row r="14" spans="1:5" s="1" customFormat="1" x14ac:dyDescent="0.2">
      <c r="A14" s="20">
        <v>4</v>
      </c>
      <c r="B14" s="12" t="s">
        <v>60</v>
      </c>
      <c r="C14" s="10" t="s">
        <v>211</v>
      </c>
      <c r="D14" s="128">
        <v>4798382</v>
      </c>
      <c r="E14" s="128">
        <v>18143</v>
      </c>
    </row>
    <row r="15" spans="1:5" s="1" customFormat="1" x14ac:dyDescent="0.2">
      <c r="A15" s="20">
        <v>5</v>
      </c>
      <c r="B15" s="12" t="s">
        <v>61</v>
      </c>
      <c r="C15" s="10" t="s">
        <v>8</v>
      </c>
      <c r="D15" s="128">
        <v>5214809</v>
      </c>
      <c r="E15" s="128">
        <v>11339</v>
      </c>
    </row>
    <row r="16" spans="1:5" s="1" customFormat="1" x14ac:dyDescent="0.2">
      <c r="A16" s="20">
        <v>6</v>
      </c>
      <c r="B16" s="21" t="s">
        <v>62</v>
      </c>
      <c r="C16" s="10" t="s">
        <v>63</v>
      </c>
      <c r="D16" s="128">
        <v>28068587</v>
      </c>
      <c r="E16" s="128">
        <v>1520163</v>
      </c>
    </row>
    <row r="17" spans="1:5" s="1" customFormat="1" x14ac:dyDescent="0.2">
      <c r="A17" s="20">
        <v>7</v>
      </c>
      <c r="B17" s="12" t="s">
        <v>64</v>
      </c>
      <c r="C17" s="10" t="s">
        <v>212</v>
      </c>
      <c r="D17" s="128">
        <v>9732643</v>
      </c>
      <c r="E17" s="128">
        <v>706238</v>
      </c>
    </row>
    <row r="18" spans="1:5" s="1" customFormat="1" x14ac:dyDescent="0.2">
      <c r="A18" s="20">
        <v>8</v>
      </c>
      <c r="B18" s="21" t="s">
        <v>65</v>
      </c>
      <c r="C18" s="10" t="s">
        <v>17</v>
      </c>
      <c r="D18" s="128">
        <v>2986850</v>
      </c>
      <c r="E18" s="128">
        <v>11339</v>
      </c>
    </row>
    <row r="19" spans="1:5" s="1" customFormat="1" x14ac:dyDescent="0.2">
      <c r="A19" s="20">
        <v>9</v>
      </c>
      <c r="B19" s="21" t="s">
        <v>66</v>
      </c>
      <c r="C19" s="10" t="s">
        <v>6</v>
      </c>
      <c r="D19" s="128">
        <v>5824283</v>
      </c>
      <c r="E19" s="128">
        <v>180873</v>
      </c>
    </row>
    <row r="20" spans="1:5" s="1" customFormat="1" x14ac:dyDescent="0.2">
      <c r="A20" s="20">
        <v>10</v>
      </c>
      <c r="B20" s="21" t="s">
        <v>67</v>
      </c>
      <c r="C20" s="10" t="s">
        <v>18</v>
      </c>
      <c r="D20" s="128">
        <v>6530416</v>
      </c>
      <c r="E20" s="128">
        <v>27214</v>
      </c>
    </row>
    <row r="21" spans="1:5" s="1" customFormat="1" x14ac:dyDescent="0.2">
      <c r="A21" s="20">
        <v>11</v>
      </c>
      <c r="B21" s="21" t="s">
        <v>68</v>
      </c>
      <c r="C21" s="10" t="s">
        <v>7</v>
      </c>
      <c r="D21" s="128">
        <v>5193056</v>
      </c>
      <c r="E21" s="128">
        <v>9071</v>
      </c>
    </row>
    <row r="22" spans="1:5" s="1" customFormat="1" x14ac:dyDescent="0.2">
      <c r="A22" s="20">
        <v>12</v>
      </c>
      <c r="B22" s="21" t="s">
        <v>69</v>
      </c>
      <c r="C22" s="10" t="s">
        <v>19</v>
      </c>
      <c r="D22" s="128">
        <f>7848544-4536</f>
        <v>7844008</v>
      </c>
      <c r="E22" s="128">
        <f>619509-4536</f>
        <v>614973</v>
      </c>
    </row>
    <row r="23" spans="1:5" s="1" customFormat="1" x14ac:dyDescent="0.2">
      <c r="A23" s="20">
        <v>13</v>
      </c>
      <c r="B23" s="21" t="s">
        <v>231</v>
      </c>
      <c r="C23" s="10" t="s">
        <v>232</v>
      </c>
      <c r="D23" s="128">
        <v>0</v>
      </c>
      <c r="E23" s="128">
        <v>0</v>
      </c>
    </row>
    <row r="24" spans="1:5" s="1" customFormat="1" x14ac:dyDescent="0.2">
      <c r="A24" s="20">
        <v>14</v>
      </c>
      <c r="B24" s="21" t="s">
        <v>70</v>
      </c>
      <c r="C24" s="10" t="s">
        <v>22</v>
      </c>
      <c r="D24" s="128">
        <v>5308165</v>
      </c>
      <c r="E24" s="128">
        <v>261605</v>
      </c>
    </row>
    <row r="25" spans="1:5" s="1" customFormat="1" x14ac:dyDescent="0.2">
      <c r="A25" s="20">
        <v>15</v>
      </c>
      <c r="B25" s="21" t="s">
        <v>71</v>
      </c>
      <c r="C25" s="10" t="s">
        <v>10</v>
      </c>
      <c r="D25" s="128">
        <v>6795381</v>
      </c>
      <c r="E25" s="128">
        <v>43090</v>
      </c>
    </row>
    <row r="26" spans="1:5" s="1" customFormat="1" x14ac:dyDescent="0.2">
      <c r="A26" s="20">
        <v>16</v>
      </c>
      <c r="B26" s="21" t="s">
        <v>72</v>
      </c>
      <c r="C26" s="10" t="s">
        <v>343</v>
      </c>
      <c r="D26" s="128">
        <v>8046645</v>
      </c>
      <c r="E26" s="128">
        <v>47625</v>
      </c>
    </row>
    <row r="27" spans="1:5" s="1" customFormat="1" x14ac:dyDescent="0.2">
      <c r="A27" s="20">
        <v>17</v>
      </c>
      <c r="B27" s="21" t="s">
        <v>73</v>
      </c>
      <c r="C27" s="10" t="s">
        <v>9</v>
      </c>
      <c r="D27" s="128">
        <v>25139205</v>
      </c>
      <c r="E27" s="128">
        <v>1068089</v>
      </c>
    </row>
    <row r="28" spans="1:5" s="1" customFormat="1" x14ac:dyDescent="0.2">
      <c r="A28" s="20">
        <v>18</v>
      </c>
      <c r="B28" s="12" t="s">
        <v>74</v>
      </c>
      <c r="C28" s="10" t="s">
        <v>11</v>
      </c>
      <c r="D28" s="128">
        <v>2935546</v>
      </c>
      <c r="E28" s="128">
        <v>6804</v>
      </c>
    </row>
    <row r="29" spans="1:5" s="1" customFormat="1" x14ac:dyDescent="0.2">
      <c r="A29" s="20">
        <v>19</v>
      </c>
      <c r="B29" s="12" t="s">
        <v>75</v>
      </c>
      <c r="C29" s="10" t="s">
        <v>213</v>
      </c>
      <c r="D29" s="128">
        <v>2487346</v>
      </c>
      <c r="E29" s="128">
        <v>11339</v>
      </c>
    </row>
    <row r="30" spans="1:5" s="1" customFormat="1" x14ac:dyDescent="0.2">
      <c r="A30" s="20">
        <v>20</v>
      </c>
      <c r="B30" s="12" t="s">
        <v>76</v>
      </c>
      <c r="C30" s="10" t="s">
        <v>344</v>
      </c>
      <c r="D30" s="128">
        <v>17146029</v>
      </c>
      <c r="E30" s="128">
        <v>594186</v>
      </c>
    </row>
    <row r="31" spans="1:5" s="1" customFormat="1" x14ac:dyDescent="0.2">
      <c r="A31" s="20">
        <v>21</v>
      </c>
      <c r="B31" s="12" t="s">
        <v>77</v>
      </c>
      <c r="C31" s="10" t="s">
        <v>38</v>
      </c>
      <c r="D31" s="128">
        <v>8255512</v>
      </c>
      <c r="E31" s="128">
        <v>798166</v>
      </c>
    </row>
    <row r="32" spans="1:5" s="1" customFormat="1" x14ac:dyDescent="0.2">
      <c r="A32" s="20">
        <v>22</v>
      </c>
      <c r="B32" s="21" t="s">
        <v>78</v>
      </c>
      <c r="C32" s="10" t="s">
        <v>79</v>
      </c>
      <c r="D32" s="128">
        <v>3544785</v>
      </c>
      <c r="E32" s="128">
        <v>28949</v>
      </c>
    </row>
    <row r="33" spans="1:5" s="1" customFormat="1" x14ac:dyDescent="0.2">
      <c r="A33" s="20">
        <v>23</v>
      </c>
      <c r="B33" s="21" t="s">
        <v>80</v>
      </c>
      <c r="C33" s="10" t="s">
        <v>81</v>
      </c>
      <c r="D33" s="128">
        <v>0</v>
      </c>
      <c r="E33" s="128">
        <v>0</v>
      </c>
    </row>
    <row r="34" spans="1:5" s="1" customFormat="1" ht="24" x14ac:dyDescent="0.2">
      <c r="A34" s="20">
        <v>24</v>
      </c>
      <c r="B34" s="21" t="s">
        <v>82</v>
      </c>
      <c r="C34" s="10" t="s">
        <v>83</v>
      </c>
      <c r="D34" s="128">
        <v>0</v>
      </c>
      <c r="E34" s="128">
        <v>0</v>
      </c>
    </row>
    <row r="35" spans="1:5" s="1" customFormat="1" x14ac:dyDescent="0.2">
      <c r="A35" s="20">
        <v>25</v>
      </c>
      <c r="B35" s="12" t="s">
        <v>84</v>
      </c>
      <c r="C35" s="10" t="s">
        <v>85</v>
      </c>
      <c r="D35" s="128">
        <f>63791338+543728</f>
        <v>64335066</v>
      </c>
      <c r="E35" s="128">
        <f>2710956+147412</f>
        <v>2858368</v>
      </c>
    </row>
    <row r="36" spans="1:5" s="1" customFormat="1" x14ac:dyDescent="0.2">
      <c r="A36" s="20">
        <v>26</v>
      </c>
      <c r="B36" s="21" t="s">
        <v>86</v>
      </c>
      <c r="C36" s="10" t="s">
        <v>87</v>
      </c>
      <c r="D36" s="128">
        <f>845674-543728</f>
        <v>301946</v>
      </c>
      <c r="E36" s="128">
        <f>222251-147412</f>
        <v>74839</v>
      </c>
    </row>
    <row r="37" spans="1:5" s="1" customFormat="1" x14ac:dyDescent="0.2">
      <c r="A37" s="20">
        <v>27</v>
      </c>
      <c r="B37" s="13" t="s">
        <v>88</v>
      </c>
      <c r="C37" s="10" t="s">
        <v>89</v>
      </c>
      <c r="D37" s="128">
        <v>0</v>
      </c>
      <c r="E37" s="128">
        <v>0</v>
      </c>
    </row>
    <row r="38" spans="1:5" s="1" customFormat="1" x14ac:dyDescent="0.2">
      <c r="A38" s="20">
        <v>28</v>
      </c>
      <c r="B38" s="13" t="s">
        <v>90</v>
      </c>
      <c r="C38" s="10" t="s">
        <v>39</v>
      </c>
      <c r="D38" s="128">
        <v>16640527</v>
      </c>
      <c r="E38" s="128">
        <v>665263</v>
      </c>
    </row>
    <row r="39" spans="1:5" s="1" customFormat="1" x14ac:dyDescent="0.2">
      <c r="A39" s="20">
        <v>29</v>
      </c>
      <c r="B39" s="12" t="s">
        <v>91</v>
      </c>
      <c r="C39" s="10" t="s">
        <v>37</v>
      </c>
      <c r="D39" s="128">
        <v>26286347</v>
      </c>
      <c r="E39" s="128">
        <v>1306646</v>
      </c>
    </row>
    <row r="40" spans="1:5" s="1" customFormat="1" x14ac:dyDescent="0.2">
      <c r="A40" s="20">
        <v>30</v>
      </c>
      <c r="B40" s="13" t="s">
        <v>92</v>
      </c>
      <c r="C40" s="10" t="s">
        <v>16</v>
      </c>
      <c r="D40" s="128">
        <v>4190697</v>
      </c>
      <c r="E40" s="128">
        <v>15875</v>
      </c>
    </row>
    <row r="41" spans="1:5" s="1" customFormat="1" x14ac:dyDescent="0.2">
      <c r="A41" s="20">
        <v>31</v>
      </c>
      <c r="B41" s="21" t="s">
        <v>93</v>
      </c>
      <c r="C41" s="10" t="s">
        <v>21</v>
      </c>
      <c r="D41" s="128">
        <f>17182306-4536</f>
        <v>17177770</v>
      </c>
      <c r="E41" s="128">
        <f>738855-4536</f>
        <v>734319</v>
      </c>
    </row>
    <row r="42" spans="1:5" s="1" customFormat="1" x14ac:dyDescent="0.2">
      <c r="A42" s="20">
        <v>32</v>
      </c>
      <c r="B42" s="13" t="s">
        <v>94</v>
      </c>
      <c r="C42" s="10" t="s">
        <v>24</v>
      </c>
      <c r="D42" s="128">
        <v>6934174</v>
      </c>
      <c r="E42" s="128">
        <v>295134</v>
      </c>
    </row>
    <row r="43" spans="1:5" s="1" customFormat="1" x14ac:dyDescent="0.2">
      <c r="A43" s="20">
        <v>33</v>
      </c>
      <c r="B43" s="12" t="s">
        <v>95</v>
      </c>
      <c r="C43" s="10" t="s">
        <v>214</v>
      </c>
      <c r="D43" s="128">
        <v>13739587</v>
      </c>
      <c r="E43" s="128">
        <v>867749</v>
      </c>
    </row>
    <row r="44" spans="1:5" s="1" customFormat="1" x14ac:dyDescent="0.2">
      <c r="A44" s="20">
        <v>34</v>
      </c>
      <c r="B44" s="14" t="s">
        <v>96</v>
      </c>
      <c r="C44" s="15" t="s">
        <v>215</v>
      </c>
      <c r="D44" s="128">
        <v>5726419</v>
      </c>
      <c r="E44" s="128">
        <v>396896</v>
      </c>
    </row>
    <row r="45" spans="1:5" s="1" customFormat="1" x14ac:dyDescent="0.2">
      <c r="A45" s="20">
        <v>35</v>
      </c>
      <c r="B45" s="12" t="s">
        <v>97</v>
      </c>
      <c r="C45" s="10" t="s">
        <v>216</v>
      </c>
      <c r="D45" s="128">
        <v>4769297</v>
      </c>
      <c r="E45" s="128">
        <v>2268</v>
      </c>
    </row>
    <row r="46" spans="1:5" s="1" customFormat="1" x14ac:dyDescent="0.2">
      <c r="A46" s="20">
        <v>36</v>
      </c>
      <c r="B46" s="12" t="s">
        <v>98</v>
      </c>
      <c r="C46" s="10" t="s">
        <v>23</v>
      </c>
      <c r="D46" s="128">
        <v>8680811</v>
      </c>
      <c r="E46" s="128">
        <v>13607</v>
      </c>
    </row>
    <row r="47" spans="1:5" s="1" customFormat="1" x14ac:dyDescent="0.2">
      <c r="A47" s="20">
        <v>37</v>
      </c>
      <c r="B47" s="21" t="s">
        <v>99</v>
      </c>
      <c r="C47" s="10" t="s">
        <v>20</v>
      </c>
      <c r="D47" s="128">
        <v>3286168</v>
      </c>
      <c r="E47" s="128">
        <v>6804</v>
      </c>
    </row>
    <row r="48" spans="1:5" s="1" customFormat="1" x14ac:dyDescent="0.2">
      <c r="A48" s="20">
        <v>38</v>
      </c>
      <c r="B48" s="13" t="s">
        <v>100</v>
      </c>
      <c r="C48" s="10" t="s">
        <v>101</v>
      </c>
      <c r="D48" s="128">
        <v>2557068</v>
      </c>
      <c r="E48" s="128">
        <v>0</v>
      </c>
    </row>
    <row r="49" spans="1:5" s="1" customFormat="1" x14ac:dyDescent="0.2">
      <c r="A49" s="20">
        <v>39</v>
      </c>
      <c r="B49" s="21" t="s">
        <v>102</v>
      </c>
      <c r="C49" s="10" t="s">
        <v>103</v>
      </c>
      <c r="D49" s="128">
        <v>22504822</v>
      </c>
      <c r="E49" s="128">
        <v>865687</v>
      </c>
    </row>
    <row r="50" spans="1:5" s="1" customFormat="1" x14ac:dyDescent="0.2">
      <c r="A50" s="20">
        <v>40</v>
      </c>
      <c r="B50" s="12" t="s">
        <v>104</v>
      </c>
      <c r="C50" s="10" t="s">
        <v>221</v>
      </c>
      <c r="D50" s="128">
        <v>4902021</v>
      </c>
      <c r="E50" s="128">
        <v>22679</v>
      </c>
    </row>
    <row r="51" spans="1:5" s="1" customFormat="1" x14ac:dyDescent="0.2">
      <c r="A51" s="20">
        <v>41</v>
      </c>
      <c r="B51" s="12" t="s">
        <v>105</v>
      </c>
      <c r="C51" s="10" t="s">
        <v>2</v>
      </c>
      <c r="D51" s="128">
        <v>20026754</v>
      </c>
      <c r="E51" s="128">
        <v>858870</v>
      </c>
    </row>
    <row r="52" spans="1:5" s="1" customFormat="1" x14ac:dyDescent="0.2">
      <c r="A52" s="20">
        <v>42</v>
      </c>
      <c r="B52" s="21" t="s">
        <v>106</v>
      </c>
      <c r="C52" s="10" t="s">
        <v>3</v>
      </c>
      <c r="D52" s="128">
        <v>4201838</v>
      </c>
      <c r="E52" s="128">
        <v>11339</v>
      </c>
    </row>
    <row r="53" spans="1:5" s="1" customFormat="1" x14ac:dyDescent="0.2">
      <c r="A53" s="20">
        <v>43</v>
      </c>
      <c r="B53" s="13" t="s">
        <v>152</v>
      </c>
      <c r="C53" s="10" t="s">
        <v>32</v>
      </c>
      <c r="D53" s="128">
        <v>4981219</v>
      </c>
      <c r="E53" s="128">
        <v>296577</v>
      </c>
    </row>
    <row r="54" spans="1:5" s="1" customFormat="1" x14ac:dyDescent="0.2">
      <c r="A54" s="20">
        <v>44</v>
      </c>
      <c r="B54" s="21" t="s">
        <v>107</v>
      </c>
      <c r="C54" s="10" t="s">
        <v>217</v>
      </c>
      <c r="D54" s="128">
        <v>6096481</v>
      </c>
      <c r="E54" s="128">
        <v>29482</v>
      </c>
    </row>
    <row r="55" spans="1:5" s="1" customFormat="1" x14ac:dyDescent="0.2">
      <c r="A55" s="20">
        <v>45</v>
      </c>
      <c r="B55" s="13" t="s">
        <v>108</v>
      </c>
      <c r="C55" s="10" t="s">
        <v>0</v>
      </c>
      <c r="D55" s="128">
        <v>8150062</v>
      </c>
      <c r="E55" s="128">
        <v>334180</v>
      </c>
    </row>
    <row r="56" spans="1:5" s="1" customFormat="1" x14ac:dyDescent="0.2">
      <c r="A56" s="20">
        <v>46</v>
      </c>
      <c r="B56" s="21" t="s">
        <v>109</v>
      </c>
      <c r="C56" s="10" t="s">
        <v>4</v>
      </c>
      <c r="D56" s="128">
        <v>2953252</v>
      </c>
      <c r="E56" s="128">
        <v>9071</v>
      </c>
    </row>
    <row r="57" spans="1:5" s="1" customFormat="1" x14ac:dyDescent="0.2">
      <c r="A57" s="20">
        <v>47</v>
      </c>
      <c r="B57" s="13" t="s">
        <v>110</v>
      </c>
      <c r="C57" s="10" t="s">
        <v>1</v>
      </c>
      <c r="D57" s="128">
        <v>5557014</v>
      </c>
      <c r="E57" s="128">
        <v>523412</v>
      </c>
    </row>
    <row r="58" spans="1:5" s="1" customFormat="1" x14ac:dyDescent="0.2">
      <c r="A58" s="20">
        <v>48</v>
      </c>
      <c r="B58" s="21" t="s">
        <v>111</v>
      </c>
      <c r="C58" s="10" t="s">
        <v>218</v>
      </c>
      <c r="D58" s="128">
        <f>10345838+9072</f>
        <v>10354910</v>
      </c>
      <c r="E58" s="128">
        <f>253013+9072</f>
        <v>262085</v>
      </c>
    </row>
    <row r="59" spans="1:5" s="1" customFormat="1" x14ac:dyDescent="0.2">
      <c r="A59" s="20">
        <v>49</v>
      </c>
      <c r="B59" s="21" t="s">
        <v>112</v>
      </c>
      <c r="C59" s="10" t="s">
        <v>25</v>
      </c>
      <c r="D59" s="128">
        <v>26141810</v>
      </c>
      <c r="E59" s="128">
        <v>1068615</v>
      </c>
    </row>
    <row r="60" spans="1:5" s="1" customFormat="1" x14ac:dyDescent="0.2">
      <c r="A60" s="20">
        <v>50</v>
      </c>
      <c r="B60" s="21" t="s">
        <v>160</v>
      </c>
      <c r="C60" s="10" t="s">
        <v>53</v>
      </c>
      <c r="D60" s="128">
        <v>5041095</v>
      </c>
      <c r="E60" s="128">
        <v>723860</v>
      </c>
    </row>
    <row r="61" spans="1:5" s="1" customFormat="1" x14ac:dyDescent="0.2">
      <c r="A61" s="20">
        <v>51</v>
      </c>
      <c r="B61" s="21" t="s">
        <v>113</v>
      </c>
      <c r="C61" s="10" t="s">
        <v>219</v>
      </c>
      <c r="D61" s="128">
        <v>3688685</v>
      </c>
      <c r="E61" s="128">
        <v>15875</v>
      </c>
    </row>
    <row r="62" spans="1:5" s="1" customFormat="1" x14ac:dyDescent="0.2">
      <c r="A62" s="20">
        <v>52</v>
      </c>
      <c r="B62" s="13" t="s">
        <v>162</v>
      </c>
      <c r="C62" s="10" t="s">
        <v>220</v>
      </c>
      <c r="D62" s="128">
        <v>6232594</v>
      </c>
      <c r="E62" s="128">
        <v>29482</v>
      </c>
    </row>
    <row r="63" spans="1:5" s="1" customFormat="1" x14ac:dyDescent="0.2">
      <c r="A63" s="20">
        <v>53</v>
      </c>
      <c r="B63" s="21" t="s">
        <v>223</v>
      </c>
      <c r="C63" s="10" t="s">
        <v>222</v>
      </c>
      <c r="D63" s="128">
        <v>0</v>
      </c>
      <c r="E63" s="128">
        <v>0</v>
      </c>
    </row>
    <row r="64" spans="1:5" s="1" customFormat="1" x14ac:dyDescent="0.2">
      <c r="A64" s="20">
        <v>54</v>
      </c>
      <c r="B64" s="21" t="s">
        <v>233</v>
      </c>
      <c r="C64" s="10" t="s">
        <v>234</v>
      </c>
      <c r="D64" s="128">
        <v>0</v>
      </c>
      <c r="E64" s="128">
        <v>0</v>
      </c>
    </row>
    <row r="65" spans="1:5" s="1" customFormat="1" x14ac:dyDescent="0.2">
      <c r="A65" s="20">
        <v>55</v>
      </c>
      <c r="B65" s="21" t="s">
        <v>114</v>
      </c>
      <c r="C65" s="10" t="s">
        <v>52</v>
      </c>
      <c r="D65" s="128">
        <v>1445935</v>
      </c>
      <c r="E65" s="128">
        <v>238126</v>
      </c>
    </row>
    <row r="66" spans="1:5" s="1" customFormat="1" x14ac:dyDescent="0.2">
      <c r="A66" s="20">
        <v>56</v>
      </c>
      <c r="B66" s="13" t="s">
        <v>115</v>
      </c>
      <c r="C66" s="10" t="s">
        <v>235</v>
      </c>
      <c r="D66" s="128">
        <f>780366+86062</f>
        <v>866428</v>
      </c>
      <c r="E66" s="128">
        <v>210912</v>
      </c>
    </row>
    <row r="67" spans="1:5" s="1" customFormat="1" x14ac:dyDescent="0.2">
      <c r="A67" s="20">
        <v>57</v>
      </c>
      <c r="B67" s="12" t="s">
        <v>116</v>
      </c>
      <c r="C67" s="10" t="s">
        <v>418</v>
      </c>
      <c r="D67" s="128">
        <f>1102325-712211</f>
        <v>390114</v>
      </c>
      <c r="E67" s="128">
        <f>229055-151947</f>
        <v>77108</v>
      </c>
    </row>
    <row r="68" spans="1:5" s="1" customFormat="1" x14ac:dyDescent="0.2">
      <c r="A68" s="20">
        <v>58</v>
      </c>
      <c r="B68" s="13" t="s">
        <v>118</v>
      </c>
      <c r="C68" s="10" t="s">
        <v>236</v>
      </c>
      <c r="D68" s="128">
        <v>1941969</v>
      </c>
      <c r="E68" s="128">
        <v>381002</v>
      </c>
    </row>
    <row r="69" spans="1:5" s="1" customFormat="1" x14ac:dyDescent="0.2">
      <c r="A69" s="20">
        <v>59</v>
      </c>
      <c r="B69" s="21" t="s">
        <v>119</v>
      </c>
      <c r="C69" s="10" t="s">
        <v>326</v>
      </c>
      <c r="D69" s="128">
        <f>1084982-725395</f>
        <v>359587</v>
      </c>
      <c r="E69" s="128">
        <f>145144-97518</f>
        <v>47626</v>
      </c>
    </row>
    <row r="70" spans="1:5" s="1" customFormat="1" ht="24" x14ac:dyDescent="0.2">
      <c r="A70" s="20">
        <v>60</v>
      </c>
      <c r="B70" s="12" t="s">
        <v>120</v>
      </c>
      <c r="C70" s="10" t="s">
        <v>237</v>
      </c>
      <c r="D70" s="128">
        <v>0</v>
      </c>
      <c r="E70" s="128">
        <v>0</v>
      </c>
    </row>
    <row r="71" spans="1:5" s="1" customFormat="1" ht="24" x14ac:dyDescent="0.2">
      <c r="A71" s="20">
        <v>61</v>
      </c>
      <c r="B71" s="12" t="s">
        <v>121</v>
      </c>
      <c r="C71" s="10" t="s">
        <v>238</v>
      </c>
      <c r="D71" s="128">
        <v>0</v>
      </c>
      <c r="E71" s="128">
        <v>0</v>
      </c>
    </row>
    <row r="72" spans="1:5" s="1" customFormat="1" x14ac:dyDescent="0.2">
      <c r="A72" s="20">
        <v>62</v>
      </c>
      <c r="B72" s="13" t="s">
        <v>122</v>
      </c>
      <c r="C72" s="10" t="s">
        <v>239</v>
      </c>
      <c r="D72" s="128">
        <v>20663333</v>
      </c>
      <c r="E72" s="128">
        <v>944917</v>
      </c>
    </row>
    <row r="73" spans="1:5" s="1" customFormat="1" x14ac:dyDescent="0.2">
      <c r="A73" s="20">
        <v>63</v>
      </c>
      <c r="B73" s="13" t="s">
        <v>123</v>
      </c>
      <c r="C73" s="10" t="s">
        <v>51</v>
      </c>
      <c r="D73" s="128">
        <v>13147714</v>
      </c>
      <c r="E73" s="128">
        <v>538877</v>
      </c>
    </row>
    <row r="74" spans="1:5" s="1" customFormat="1" x14ac:dyDescent="0.2">
      <c r="A74" s="20">
        <v>64</v>
      </c>
      <c r="B74" s="13" t="s">
        <v>124</v>
      </c>
      <c r="C74" s="10" t="s">
        <v>240</v>
      </c>
      <c r="D74" s="128">
        <v>29442087</v>
      </c>
      <c r="E74" s="128">
        <v>1002406</v>
      </c>
    </row>
    <row r="75" spans="1:5" s="1" customFormat="1" ht="24" x14ac:dyDescent="0.2">
      <c r="A75" s="20">
        <v>65</v>
      </c>
      <c r="B75" s="13" t="s">
        <v>125</v>
      </c>
      <c r="C75" s="10" t="s">
        <v>241</v>
      </c>
      <c r="D75" s="128">
        <v>0</v>
      </c>
      <c r="E75" s="128">
        <v>0</v>
      </c>
    </row>
    <row r="76" spans="1:5" s="1" customFormat="1" ht="24" x14ac:dyDescent="0.2">
      <c r="A76" s="20">
        <v>66</v>
      </c>
      <c r="B76" s="12" t="s">
        <v>126</v>
      </c>
      <c r="C76" s="10" t="s">
        <v>242</v>
      </c>
      <c r="D76" s="128">
        <v>0</v>
      </c>
      <c r="E76" s="128">
        <v>0</v>
      </c>
    </row>
    <row r="77" spans="1:5" s="1" customFormat="1" ht="24" x14ac:dyDescent="0.2">
      <c r="A77" s="20">
        <v>67</v>
      </c>
      <c r="B77" s="13" t="s">
        <v>127</v>
      </c>
      <c r="C77" s="10" t="s">
        <v>243</v>
      </c>
      <c r="D77" s="128">
        <v>0</v>
      </c>
      <c r="E77" s="128">
        <v>0</v>
      </c>
    </row>
    <row r="78" spans="1:5" s="1" customFormat="1" ht="24" x14ac:dyDescent="0.2">
      <c r="A78" s="20">
        <v>68</v>
      </c>
      <c r="B78" s="13" t="s">
        <v>128</v>
      </c>
      <c r="C78" s="10" t="s">
        <v>244</v>
      </c>
      <c r="D78" s="128">
        <v>0</v>
      </c>
      <c r="E78" s="128">
        <v>0</v>
      </c>
    </row>
    <row r="79" spans="1:5" s="1" customFormat="1" ht="24" x14ac:dyDescent="0.2">
      <c r="A79" s="20">
        <v>69</v>
      </c>
      <c r="B79" s="12" t="s">
        <v>129</v>
      </c>
      <c r="C79" s="10" t="s">
        <v>245</v>
      </c>
      <c r="D79" s="128">
        <v>0</v>
      </c>
      <c r="E79" s="128">
        <v>0</v>
      </c>
    </row>
    <row r="80" spans="1:5" s="1" customFormat="1" ht="24" x14ac:dyDescent="0.2">
      <c r="A80" s="20">
        <v>70</v>
      </c>
      <c r="B80" s="12" t="s">
        <v>130</v>
      </c>
      <c r="C80" s="10" t="s">
        <v>246</v>
      </c>
      <c r="D80" s="128">
        <v>0</v>
      </c>
      <c r="E80" s="128">
        <v>0</v>
      </c>
    </row>
    <row r="81" spans="1:5" s="1" customFormat="1" ht="24" x14ac:dyDescent="0.2">
      <c r="A81" s="20">
        <v>71</v>
      </c>
      <c r="B81" s="12" t="s">
        <v>131</v>
      </c>
      <c r="C81" s="10" t="s">
        <v>247</v>
      </c>
      <c r="D81" s="128">
        <v>0</v>
      </c>
      <c r="E81" s="128">
        <v>0</v>
      </c>
    </row>
    <row r="82" spans="1:5" s="1" customFormat="1" x14ac:dyDescent="0.2">
      <c r="A82" s="20">
        <v>72</v>
      </c>
      <c r="B82" s="21" t="s">
        <v>132</v>
      </c>
      <c r="C82" s="10" t="s">
        <v>133</v>
      </c>
      <c r="D82" s="128">
        <v>19502539</v>
      </c>
      <c r="E82" s="128">
        <v>834361</v>
      </c>
    </row>
    <row r="83" spans="1:5" s="1" customFormat="1" x14ac:dyDescent="0.2">
      <c r="A83" s="20">
        <v>73</v>
      </c>
      <c r="B83" s="12" t="s">
        <v>134</v>
      </c>
      <c r="C83" s="10" t="s">
        <v>248</v>
      </c>
      <c r="D83" s="128">
        <v>38757614</v>
      </c>
      <c r="E83" s="128">
        <v>1226333</v>
      </c>
    </row>
    <row r="84" spans="1:5" s="1" customFormat="1" x14ac:dyDescent="0.2">
      <c r="A84" s="20">
        <v>74</v>
      </c>
      <c r="B84" s="21" t="s">
        <v>135</v>
      </c>
      <c r="C84" s="10" t="s">
        <v>35</v>
      </c>
      <c r="D84" s="128">
        <v>21617394</v>
      </c>
      <c r="E84" s="128">
        <v>836696</v>
      </c>
    </row>
    <row r="85" spans="1:5" s="1" customFormat="1" x14ac:dyDescent="0.2">
      <c r="A85" s="20">
        <v>75</v>
      </c>
      <c r="B85" s="12" t="s">
        <v>136</v>
      </c>
      <c r="C85" s="10" t="s">
        <v>414</v>
      </c>
      <c r="D85" s="128">
        <f>14262789+725395</f>
        <v>14988184</v>
      </c>
      <c r="E85" s="128">
        <f>476860+97518</f>
        <v>574378</v>
      </c>
    </row>
    <row r="86" spans="1:5" s="1" customFormat="1" x14ac:dyDescent="0.2">
      <c r="A86" s="20">
        <v>76</v>
      </c>
      <c r="B86" s="12" t="s">
        <v>137</v>
      </c>
      <c r="C86" s="10" t="s">
        <v>36</v>
      </c>
      <c r="D86" s="128">
        <v>41695894</v>
      </c>
      <c r="E86" s="128">
        <v>1555251</v>
      </c>
    </row>
    <row r="87" spans="1:5" s="1" customFormat="1" x14ac:dyDescent="0.2">
      <c r="A87" s="20">
        <v>77</v>
      </c>
      <c r="B87" s="12" t="s">
        <v>138</v>
      </c>
      <c r="C87" s="10" t="s">
        <v>50</v>
      </c>
      <c r="D87" s="128">
        <f>974895+712211</f>
        <v>1687106</v>
      </c>
      <c r="E87" s="128">
        <f>131536+151947</f>
        <v>283483</v>
      </c>
    </row>
    <row r="88" spans="1:5" s="1" customFormat="1" x14ac:dyDescent="0.2">
      <c r="A88" s="20">
        <v>78</v>
      </c>
      <c r="B88" s="12" t="s">
        <v>139</v>
      </c>
      <c r="C88" s="10" t="s">
        <v>229</v>
      </c>
      <c r="D88" s="128">
        <v>28849655</v>
      </c>
      <c r="E88" s="128">
        <v>1019923</v>
      </c>
    </row>
    <row r="89" spans="1:5" s="1" customFormat="1" x14ac:dyDescent="0.2">
      <c r="A89" s="20">
        <v>79</v>
      </c>
      <c r="B89" s="12" t="s">
        <v>140</v>
      </c>
      <c r="C89" s="10" t="s">
        <v>310</v>
      </c>
      <c r="D89" s="128">
        <v>0</v>
      </c>
      <c r="E89" s="128">
        <v>0</v>
      </c>
    </row>
    <row r="90" spans="1:5" s="1" customFormat="1" x14ac:dyDescent="0.2">
      <c r="A90" s="20">
        <v>80</v>
      </c>
      <c r="B90" s="13" t="s">
        <v>141</v>
      </c>
      <c r="C90" s="10" t="s">
        <v>259</v>
      </c>
      <c r="D90" s="128">
        <v>0</v>
      </c>
      <c r="E90" s="128">
        <v>0</v>
      </c>
    </row>
    <row r="91" spans="1:5" s="1" customFormat="1" ht="24" x14ac:dyDescent="0.2">
      <c r="A91" s="288">
        <v>81</v>
      </c>
      <c r="B91" s="291" t="s">
        <v>142</v>
      </c>
      <c r="C91" s="16" t="s">
        <v>249</v>
      </c>
      <c r="D91" s="128">
        <v>90255</v>
      </c>
      <c r="E91" s="128">
        <v>0</v>
      </c>
    </row>
    <row r="92" spans="1:5" s="1" customFormat="1" ht="36" x14ac:dyDescent="0.2">
      <c r="A92" s="289"/>
      <c r="B92" s="292"/>
      <c r="C92" s="10" t="s">
        <v>308</v>
      </c>
      <c r="D92" s="128">
        <v>90255</v>
      </c>
      <c r="E92" s="128">
        <v>0</v>
      </c>
    </row>
    <row r="93" spans="1:5" s="1" customFormat="1" ht="24" x14ac:dyDescent="0.2">
      <c r="A93" s="289"/>
      <c r="B93" s="292"/>
      <c r="C93" s="10" t="s">
        <v>250</v>
      </c>
      <c r="D93" s="128">
        <v>0</v>
      </c>
      <c r="E93" s="128">
        <v>0</v>
      </c>
    </row>
    <row r="94" spans="1:5" s="1" customFormat="1" ht="36" x14ac:dyDescent="0.2">
      <c r="A94" s="290"/>
      <c r="B94" s="293"/>
      <c r="C94" s="22" t="s">
        <v>309</v>
      </c>
      <c r="D94" s="128">
        <v>0</v>
      </c>
      <c r="E94" s="128">
        <v>0</v>
      </c>
    </row>
    <row r="95" spans="1:5" s="1" customFormat="1" ht="24" x14ac:dyDescent="0.2">
      <c r="A95" s="20">
        <v>82</v>
      </c>
      <c r="B95" s="13" t="s">
        <v>143</v>
      </c>
      <c r="C95" s="10" t="s">
        <v>49</v>
      </c>
      <c r="D95" s="128">
        <v>0</v>
      </c>
      <c r="E95" s="128">
        <v>0</v>
      </c>
    </row>
    <row r="96" spans="1:5" s="1" customFormat="1" x14ac:dyDescent="0.2">
      <c r="A96" s="20">
        <v>83</v>
      </c>
      <c r="B96" s="13" t="s">
        <v>144</v>
      </c>
      <c r="C96" s="10" t="s">
        <v>145</v>
      </c>
      <c r="D96" s="128">
        <v>1146615</v>
      </c>
      <c r="E96" s="128">
        <v>0</v>
      </c>
    </row>
    <row r="97" spans="1:5" s="1" customFormat="1" x14ac:dyDescent="0.2">
      <c r="A97" s="20">
        <v>84</v>
      </c>
      <c r="B97" s="21" t="s">
        <v>146</v>
      </c>
      <c r="C97" s="10" t="s">
        <v>147</v>
      </c>
      <c r="D97" s="128">
        <f>8011539-86062</f>
        <v>7925477</v>
      </c>
      <c r="E97" s="128">
        <v>0</v>
      </c>
    </row>
    <row r="98" spans="1:5" s="1" customFormat="1" x14ac:dyDescent="0.2">
      <c r="A98" s="20">
        <v>85</v>
      </c>
      <c r="B98" s="13" t="s">
        <v>148</v>
      </c>
      <c r="C98" s="10" t="s">
        <v>27</v>
      </c>
      <c r="D98" s="128">
        <v>3398302</v>
      </c>
      <c r="E98" s="128">
        <v>20411</v>
      </c>
    </row>
    <row r="99" spans="1:5" s="1" customFormat="1" x14ac:dyDescent="0.2">
      <c r="A99" s="20">
        <v>86</v>
      </c>
      <c r="B99" s="21" t="s">
        <v>149</v>
      </c>
      <c r="C99" s="10" t="s">
        <v>12</v>
      </c>
      <c r="D99" s="128">
        <v>3852378</v>
      </c>
      <c r="E99" s="128">
        <v>13607</v>
      </c>
    </row>
    <row r="100" spans="1:5" s="1" customFormat="1" x14ac:dyDescent="0.2">
      <c r="A100" s="20">
        <v>87</v>
      </c>
      <c r="B100" s="21" t="s">
        <v>150</v>
      </c>
      <c r="C100" s="10" t="s">
        <v>26</v>
      </c>
      <c r="D100" s="128">
        <v>9573571</v>
      </c>
      <c r="E100" s="128">
        <v>485517</v>
      </c>
    </row>
    <row r="101" spans="1:5" s="1" customFormat="1" x14ac:dyDescent="0.2">
      <c r="A101" s="20">
        <v>88</v>
      </c>
      <c r="B101" s="13" t="s">
        <v>151</v>
      </c>
      <c r="C101" s="10" t="s">
        <v>43</v>
      </c>
      <c r="D101" s="128">
        <v>4710085</v>
      </c>
      <c r="E101" s="128">
        <v>9071</v>
      </c>
    </row>
    <row r="102" spans="1:5" s="1" customFormat="1" x14ac:dyDescent="0.2">
      <c r="A102" s="20">
        <v>89</v>
      </c>
      <c r="B102" s="12" t="s">
        <v>153</v>
      </c>
      <c r="C102" s="10" t="s">
        <v>28</v>
      </c>
      <c r="D102" s="128">
        <v>10614951</v>
      </c>
      <c r="E102" s="128">
        <v>510569</v>
      </c>
    </row>
    <row r="103" spans="1:5" s="1" customFormat="1" x14ac:dyDescent="0.2">
      <c r="A103" s="20">
        <v>90</v>
      </c>
      <c r="B103" s="12" t="s">
        <v>154</v>
      </c>
      <c r="C103" s="10" t="s">
        <v>29</v>
      </c>
      <c r="D103" s="128">
        <v>9273133</v>
      </c>
      <c r="E103" s="128">
        <v>758508</v>
      </c>
    </row>
    <row r="104" spans="1:5" s="1" customFormat="1" x14ac:dyDescent="0.2">
      <c r="A104" s="20">
        <v>91</v>
      </c>
      <c r="B104" s="21" t="s">
        <v>155</v>
      </c>
      <c r="C104" s="10" t="s">
        <v>14</v>
      </c>
      <c r="D104" s="128">
        <v>4429318</v>
      </c>
      <c r="E104" s="128">
        <v>310420</v>
      </c>
    </row>
    <row r="105" spans="1:5" s="1" customFormat="1" x14ac:dyDescent="0.2">
      <c r="A105" s="20">
        <v>92</v>
      </c>
      <c r="B105" s="12" t="s">
        <v>156</v>
      </c>
      <c r="C105" s="10" t="s">
        <v>30</v>
      </c>
      <c r="D105" s="128">
        <v>5666732</v>
      </c>
      <c r="E105" s="128">
        <v>27214</v>
      </c>
    </row>
    <row r="106" spans="1:5" s="1" customFormat="1" x14ac:dyDescent="0.2">
      <c r="A106" s="20">
        <v>93</v>
      </c>
      <c r="B106" s="12" t="s">
        <v>157</v>
      </c>
      <c r="C106" s="10" t="s">
        <v>15</v>
      </c>
      <c r="D106" s="128">
        <v>4930074</v>
      </c>
      <c r="E106" s="128">
        <v>13607</v>
      </c>
    </row>
    <row r="107" spans="1:5" s="1" customFormat="1" x14ac:dyDescent="0.2">
      <c r="A107" s="20">
        <v>94</v>
      </c>
      <c r="B107" s="13" t="s">
        <v>158</v>
      </c>
      <c r="C107" s="10" t="s">
        <v>13</v>
      </c>
      <c r="D107" s="128">
        <v>6356906</v>
      </c>
      <c r="E107" s="128">
        <v>538406</v>
      </c>
    </row>
    <row r="108" spans="1:5" s="1" customFormat="1" x14ac:dyDescent="0.2">
      <c r="A108" s="20">
        <v>95</v>
      </c>
      <c r="B108" s="21" t="s">
        <v>159</v>
      </c>
      <c r="C108" s="10" t="s">
        <v>31</v>
      </c>
      <c r="D108" s="128">
        <v>3951261</v>
      </c>
      <c r="E108" s="128">
        <v>27214</v>
      </c>
    </row>
    <row r="109" spans="1:5" s="1" customFormat="1" x14ac:dyDescent="0.2">
      <c r="A109" s="20">
        <v>96</v>
      </c>
      <c r="B109" s="12" t="s">
        <v>161</v>
      </c>
      <c r="C109" s="10" t="s">
        <v>33</v>
      </c>
      <c r="D109" s="128">
        <v>8956763</v>
      </c>
      <c r="E109" s="128">
        <v>511820</v>
      </c>
    </row>
    <row r="110" spans="1:5" s="1" customFormat="1" x14ac:dyDescent="0.2">
      <c r="A110" s="20">
        <v>97</v>
      </c>
      <c r="B110" s="12" t="s">
        <v>163</v>
      </c>
      <c r="C110" s="10" t="s">
        <v>164</v>
      </c>
      <c r="D110" s="128">
        <v>0</v>
      </c>
      <c r="E110" s="128">
        <v>0</v>
      </c>
    </row>
    <row r="111" spans="1:5" s="1" customFormat="1" x14ac:dyDescent="0.2">
      <c r="A111" s="20">
        <v>98</v>
      </c>
      <c r="B111" s="12" t="s">
        <v>165</v>
      </c>
      <c r="C111" s="10" t="s">
        <v>166</v>
      </c>
      <c r="D111" s="128">
        <v>0</v>
      </c>
      <c r="E111" s="128">
        <v>0</v>
      </c>
    </row>
    <row r="112" spans="1:5" s="1" customFormat="1" x14ac:dyDescent="0.2">
      <c r="A112" s="20">
        <v>99</v>
      </c>
      <c r="B112" s="21" t="s">
        <v>167</v>
      </c>
      <c r="C112" s="10" t="s">
        <v>168</v>
      </c>
      <c r="D112" s="128">
        <v>0</v>
      </c>
      <c r="E112" s="128">
        <v>0</v>
      </c>
    </row>
    <row r="113" spans="1:5" s="1" customFormat="1" x14ac:dyDescent="0.2">
      <c r="A113" s="20">
        <v>100</v>
      </c>
      <c r="B113" s="21" t="s">
        <v>169</v>
      </c>
      <c r="C113" s="10" t="s">
        <v>170</v>
      </c>
      <c r="D113" s="128">
        <v>0</v>
      </c>
      <c r="E113" s="128">
        <v>0</v>
      </c>
    </row>
    <row r="114" spans="1:5" s="1" customFormat="1" ht="24" x14ac:dyDescent="0.2">
      <c r="A114" s="20">
        <v>101</v>
      </c>
      <c r="B114" s="21" t="s">
        <v>171</v>
      </c>
      <c r="C114" s="10" t="s">
        <v>172</v>
      </c>
      <c r="D114" s="128">
        <v>0</v>
      </c>
      <c r="E114" s="128">
        <v>0</v>
      </c>
    </row>
    <row r="115" spans="1:5" s="1" customFormat="1" x14ac:dyDescent="0.2">
      <c r="A115" s="20">
        <v>102</v>
      </c>
      <c r="B115" s="21" t="s">
        <v>173</v>
      </c>
      <c r="C115" s="10" t="s">
        <v>174</v>
      </c>
      <c r="D115" s="128">
        <v>0</v>
      </c>
      <c r="E115" s="128">
        <v>0</v>
      </c>
    </row>
    <row r="116" spans="1:5" s="1" customFormat="1" x14ac:dyDescent="0.2">
      <c r="A116" s="20">
        <v>103</v>
      </c>
      <c r="B116" s="21" t="s">
        <v>175</v>
      </c>
      <c r="C116" s="10" t="s">
        <v>176</v>
      </c>
      <c r="D116" s="128">
        <v>0</v>
      </c>
      <c r="E116" s="128">
        <v>0</v>
      </c>
    </row>
    <row r="117" spans="1:5" s="1" customFormat="1" x14ac:dyDescent="0.2">
      <c r="A117" s="20">
        <v>104</v>
      </c>
      <c r="B117" s="17" t="s">
        <v>177</v>
      </c>
      <c r="C117" s="15" t="s">
        <v>178</v>
      </c>
      <c r="D117" s="128">
        <v>0</v>
      </c>
      <c r="E117" s="128">
        <v>0</v>
      </c>
    </row>
    <row r="118" spans="1:5" s="1" customFormat="1" x14ac:dyDescent="0.2">
      <c r="A118" s="20">
        <v>105</v>
      </c>
      <c r="B118" s="13" t="s">
        <v>179</v>
      </c>
      <c r="C118" s="10" t="s">
        <v>180</v>
      </c>
      <c r="D118" s="128">
        <v>0</v>
      </c>
      <c r="E118" s="128">
        <v>0</v>
      </c>
    </row>
    <row r="119" spans="1:5" s="1" customFormat="1" x14ac:dyDescent="0.2">
      <c r="A119" s="20">
        <v>106</v>
      </c>
      <c r="B119" s="21" t="s">
        <v>181</v>
      </c>
      <c r="C119" s="10" t="s">
        <v>182</v>
      </c>
      <c r="D119" s="128">
        <v>0</v>
      </c>
      <c r="E119" s="128">
        <v>0</v>
      </c>
    </row>
    <row r="120" spans="1:5" s="1" customFormat="1" x14ac:dyDescent="0.2">
      <c r="A120" s="20">
        <v>107</v>
      </c>
      <c r="B120" s="12" t="s">
        <v>183</v>
      </c>
      <c r="C120" s="18" t="s">
        <v>184</v>
      </c>
      <c r="D120" s="128">
        <v>0</v>
      </c>
      <c r="E120" s="128">
        <v>0</v>
      </c>
    </row>
    <row r="121" spans="1:5" s="1" customFormat="1" x14ac:dyDescent="0.2">
      <c r="A121" s="20">
        <v>108</v>
      </c>
      <c r="B121" s="21" t="s">
        <v>185</v>
      </c>
      <c r="C121" s="10" t="s">
        <v>262</v>
      </c>
      <c r="D121" s="128">
        <v>0</v>
      </c>
      <c r="E121" s="128">
        <v>0</v>
      </c>
    </row>
    <row r="122" spans="1:5" s="1" customFormat="1" x14ac:dyDescent="0.2">
      <c r="A122" s="20">
        <v>109</v>
      </c>
      <c r="B122" s="13" t="s">
        <v>186</v>
      </c>
      <c r="C122" s="10" t="s">
        <v>251</v>
      </c>
      <c r="D122" s="128">
        <v>0</v>
      </c>
      <c r="E122" s="128">
        <v>0</v>
      </c>
    </row>
    <row r="123" spans="1:5" s="1" customFormat="1" x14ac:dyDescent="0.2">
      <c r="A123" s="20">
        <v>110</v>
      </c>
      <c r="B123" s="12" t="s">
        <v>330</v>
      </c>
      <c r="C123" s="10" t="s">
        <v>318</v>
      </c>
      <c r="D123" s="128">
        <v>0</v>
      </c>
      <c r="E123" s="128">
        <v>0</v>
      </c>
    </row>
    <row r="124" spans="1:5" s="1" customFormat="1" x14ac:dyDescent="0.2">
      <c r="A124" s="20">
        <v>111</v>
      </c>
      <c r="B124" s="55" t="s">
        <v>419</v>
      </c>
      <c r="C124" s="15" t="s">
        <v>420</v>
      </c>
      <c r="D124" s="128">
        <v>0</v>
      </c>
      <c r="E124" s="128">
        <v>0</v>
      </c>
    </row>
    <row r="125" spans="1:5" s="1" customFormat="1" x14ac:dyDescent="0.2">
      <c r="A125" s="20">
        <v>112</v>
      </c>
      <c r="B125" s="13" t="s">
        <v>187</v>
      </c>
      <c r="C125" s="10" t="s">
        <v>321</v>
      </c>
      <c r="D125" s="128">
        <v>0</v>
      </c>
      <c r="E125" s="128">
        <v>0</v>
      </c>
    </row>
    <row r="126" spans="1:5" s="1" customFormat="1" x14ac:dyDescent="0.2">
      <c r="A126" s="20">
        <v>113</v>
      </c>
      <c r="B126" s="21" t="s">
        <v>188</v>
      </c>
      <c r="C126" s="10" t="s">
        <v>189</v>
      </c>
      <c r="D126" s="128">
        <v>0</v>
      </c>
      <c r="E126" s="128">
        <v>0</v>
      </c>
    </row>
    <row r="127" spans="1:5" s="1" customFormat="1" ht="24" x14ac:dyDescent="0.2">
      <c r="A127" s="20">
        <v>114</v>
      </c>
      <c r="B127" s="21" t="s">
        <v>190</v>
      </c>
      <c r="C127" s="35" t="s">
        <v>307</v>
      </c>
      <c r="D127" s="128">
        <v>0</v>
      </c>
      <c r="E127" s="128">
        <v>0</v>
      </c>
    </row>
    <row r="128" spans="1:5" s="1" customFormat="1" x14ac:dyDescent="0.2">
      <c r="A128" s="20">
        <v>115</v>
      </c>
      <c r="B128" s="21" t="s">
        <v>191</v>
      </c>
      <c r="C128" s="10" t="s">
        <v>226</v>
      </c>
      <c r="D128" s="128">
        <f>22663567-8068</f>
        <v>22655499</v>
      </c>
      <c r="E128" s="128">
        <v>0</v>
      </c>
    </row>
    <row r="129" spans="1:5" s="1" customFormat="1" x14ac:dyDescent="0.2">
      <c r="A129" s="20">
        <v>116</v>
      </c>
      <c r="B129" s="21" t="s">
        <v>192</v>
      </c>
      <c r="C129" s="10" t="s">
        <v>193</v>
      </c>
      <c r="D129" s="128">
        <v>0</v>
      </c>
      <c r="E129" s="128">
        <v>0</v>
      </c>
    </row>
    <row r="130" spans="1:5" s="1" customFormat="1" x14ac:dyDescent="0.2">
      <c r="A130" s="20">
        <v>117</v>
      </c>
      <c r="B130" s="21" t="s">
        <v>194</v>
      </c>
      <c r="C130" s="10" t="s">
        <v>40</v>
      </c>
      <c r="D130" s="128">
        <f>14698+8068</f>
        <v>22766</v>
      </c>
      <c r="E130" s="128">
        <v>0</v>
      </c>
    </row>
    <row r="131" spans="1:5" s="1" customFormat="1" x14ac:dyDescent="0.2">
      <c r="A131" s="20">
        <v>118</v>
      </c>
      <c r="B131" s="12" t="s">
        <v>195</v>
      </c>
      <c r="C131" s="10" t="s">
        <v>46</v>
      </c>
      <c r="D131" s="128">
        <v>0</v>
      </c>
      <c r="E131" s="128">
        <v>0</v>
      </c>
    </row>
    <row r="132" spans="1:5" s="1" customFormat="1" x14ac:dyDescent="0.2">
      <c r="A132" s="20">
        <v>119</v>
      </c>
      <c r="B132" s="12" t="s">
        <v>196</v>
      </c>
      <c r="C132" s="10" t="s">
        <v>228</v>
      </c>
      <c r="D132" s="128">
        <v>0</v>
      </c>
      <c r="E132" s="128">
        <v>0</v>
      </c>
    </row>
    <row r="133" spans="1:5" s="1" customFormat="1" x14ac:dyDescent="0.2">
      <c r="A133" s="20">
        <v>120</v>
      </c>
      <c r="B133" s="12" t="s">
        <v>197</v>
      </c>
      <c r="C133" s="10" t="s">
        <v>48</v>
      </c>
      <c r="D133" s="128">
        <v>0</v>
      </c>
      <c r="E133" s="128">
        <v>0</v>
      </c>
    </row>
    <row r="134" spans="1:5" s="1" customFormat="1" x14ac:dyDescent="0.2">
      <c r="A134" s="20">
        <v>121</v>
      </c>
      <c r="B134" s="21" t="s">
        <v>198</v>
      </c>
      <c r="C134" s="10" t="s">
        <v>47</v>
      </c>
      <c r="D134" s="128">
        <v>0</v>
      </c>
      <c r="E134" s="128">
        <v>0</v>
      </c>
    </row>
    <row r="135" spans="1:5" s="1" customFormat="1" x14ac:dyDescent="0.2">
      <c r="A135" s="20">
        <v>122</v>
      </c>
      <c r="B135" s="21" t="s">
        <v>199</v>
      </c>
      <c r="C135" s="10" t="s">
        <v>200</v>
      </c>
      <c r="D135" s="128">
        <v>0</v>
      </c>
      <c r="E135" s="128">
        <v>0</v>
      </c>
    </row>
    <row r="136" spans="1:5" s="1" customFormat="1" x14ac:dyDescent="0.2">
      <c r="A136" s="20">
        <v>123</v>
      </c>
      <c r="B136" s="21" t="s">
        <v>201</v>
      </c>
      <c r="C136" s="10" t="s">
        <v>41</v>
      </c>
      <c r="D136" s="128">
        <v>0</v>
      </c>
      <c r="E136" s="128">
        <v>0</v>
      </c>
    </row>
    <row r="137" spans="1:5" s="1" customFormat="1" x14ac:dyDescent="0.2">
      <c r="A137" s="20">
        <v>124</v>
      </c>
      <c r="B137" s="12" t="s">
        <v>202</v>
      </c>
      <c r="C137" s="10" t="s">
        <v>227</v>
      </c>
      <c r="D137" s="128">
        <v>14202056</v>
      </c>
      <c r="E137" s="128">
        <v>646552</v>
      </c>
    </row>
    <row r="138" spans="1:5" s="1" customFormat="1" ht="24" x14ac:dyDescent="0.2">
      <c r="A138" s="20">
        <v>125</v>
      </c>
      <c r="B138" s="13" t="s">
        <v>203</v>
      </c>
      <c r="C138" s="10" t="s">
        <v>461</v>
      </c>
      <c r="D138" s="128">
        <v>17669786</v>
      </c>
      <c r="E138" s="128">
        <v>770578</v>
      </c>
    </row>
    <row r="139" spans="1:5" s="1" customFormat="1" x14ac:dyDescent="0.2">
      <c r="A139" s="20">
        <v>126</v>
      </c>
      <c r="B139" s="21" t="s">
        <v>204</v>
      </c>
      <c r="C139" s="10" t="s">
        <v>205</v>
      </c>
      <c r="D139" s="128">
        <v>0</v>
      </c>
      <c r="E139" s="128">
        <v>0</v>
      </c>
    </row>
    <row r="140" spans="1:5" s="1" customFormat="1" x14ac:dyDescent="0.2">
      <c r="A140" s="20">
        <v>127</v>
      </c>
      <c r="B140" s="12" t="s">
        <v>206</v>
      </c>
      <c r="C140" s="10" t="s">
        <v>207</v>
      </c>
      <c r="D140" s="128">
        <v>0</v>
      </c>
      <c r="E140" s="128">
        <v>0</v>
      </c>
    </row>
    <row r="141" spans="1:5" s="1" customFormat="1" x14ac:dyDescent="0.2">
      <c r="A141" s="20">
        <v>128</v>
      </c>
      <c r="B141" s="21" t="s">
        <v>208</v>
      </c>
      <c r="C141" s="10" t="s">
        <v>209</v>
      </c>
      <c r="D141" s="128">
        <v>0</v>
      </c>
      <c r="E141" s="128">
        <v>0</v>
      </c>
    </row>
    <row r="142" spans="1:5" s="1" customFormat="1" x14ac:dyDescent="0.2">
      <c r="A142" s="20">
        <v>129</v>
      </c>
      <c r="B142" s="89" t="s">
        <v>252</v>
      </c>
      <c r="C142" s="91" t="s">
        <v>253</v>
      </c>
      <c r="D142" s="128">
        <v>0</v>
      </c>
      <c r="E142" s="128">
        <v>0</v>
      </c>
    </row>
    <row r="143" spans="1:5" s="1" customFormat="1" x14ac:dyDescent="0.2">
      <c r="A143" s="20">
        <v>130</v>
      </c>
      <c r="B143" s="92" t="s">
        <v>254</v>
      </c>
      <c r="C143" s="41" t="s">
        <v>255</v>
      </c>
      <c r="D143" s="128">
        <v>0</v>
      </c>
      <c r="E143" s="128">
        <v>0</v>
      </c>
    </row>
    <row r="144" spans="1:5" s="1" customFormat="1" x14ac:dyDescent="0.2">
      <c r="A144" s="20">
        <v>131</v>
      </c>
      <c r="B144" s="93" t="s">
        <v>256</v>
      </c>
      <c r="C144" s="146" t="s">
        <v>417</v>
      </c>
      <c r="D144" s="128">
        <v>0</v>
      </c>
      <c r="E144" s="128">
        <v>0</v>
      </c>
    </row>
    <row r="145" spans="1:5" s="1" customFormat="1" x14ac:dyDescent="0.2">
      <c r="A145" s="20">
        <v>132</v>
      </c>
      <c r="B145" s="20" t="s">
        <v>260</v>
      </c>
      <c r="C145" s="28" t="s">
        <v>261</v>
      </c>
      <c r="D145" s="128">
        <v>0</v>
      </c>
      <c r="E145" s="128">
        <v>0</v>
      </c>
    </row>
    <row r="146" spans="1:5" s="1" customFormat="1" x14ac:dyDescent="0.2">
      <c r="A146" s="20">
        <v>133</v>
      </c>
      <c r="B146" s="55" t="s">
        <v>312</v>
      </c>
      <c r="C146" s="28" t="s">
        <v>311</v>
      </c>
      <c r="D146" s="128">
        <v>0</v>
      </c>
      <c r="E146" s="128">
        <v>0</v>
      </c>
    </row>
    <row r="147" spans="1:5" s="1" customFormat="1" x14ac:dyDescent="0.2">
      <c r="A147" s="20">
        <v>134</v>
      </c>
      <c r="B147" s="55" t="s">
        <v>320</v>
      </c>
      <c r="C147" s="28" t="s">
        <v>317</v>
      </c>
      <c r="D147" s="128">
        <v>0</v>
      </c>
      <c r="E147" s="128">
        <v>0</v>
      </c>
    </row>
    <row r="148" spans="1:5" s="45" customFormat="1" x14ac:dyDescent="0.2">
      <c r="A148" s="20">
        <v>135</v>
      </c>
      <c r="B148" s="55" t="s">
        <v>412</v>
      </c>
      <c r="C148" s="15" t="s">
        <v>413</v>
      </c>
      <c r="D148" s="128">
        <v>0</v>
      </c>
      <c r="E148" s="128">
        <v>0</v>
      </c>
    </row>
    <row r="149" spans="1:5" s="4" customFormat="1" x14ac:dyDescent="0.2">
      <c r="A149" s="6"/>
      <c r="B149" s="6"/>
      <c r="C149" s="7"/>
      <c r="E149" s="8"/>
    </row>
  </sheetData>
  <mergeCells count="10">
    <mergeCell ref="A2:E2"/>
    <mergeCell ref="A7:C7"/>
    <mergeCell ref="A10:C10"/>
    <mergeCell ref="D4:D6"/>
    <mergeCell ref="E5:E6"/>
    <mergeCell ref="A91:A94"/>
    <mergeCell ref="B91:B94"/>
    <mergeCell ref="A4:A6"/>
    <mergeCell ref="B4:B6"/>
    <mergeCell ref="C4:C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J151"/>
  <sheetViews>
    <sheetView zoomScale="98" zoomScaleNormal="98" workbookViewId="0">
      <selection activeCell="A2" sqref="A2:D2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329" t="s">
        <v>427</v>
      </c>
      <c r="B2" s="329"/>
      <c r="C2" s="329"/>
      <c r="D2" s="329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306" t="s">
        <v>44</v>
      </c>
      <c r="B4" s="306" t="s">
        <v>56</v>
      </c>
      <c r="C4" s="306" t="s">
        <v>45</v>
      </c>
      <c r="D4" s="442" t="s">
        <v>300</v>
      </c>
    </row>
    <row r="5" spans="1:4" ht="25.5" customHeight="1" x14ac:dyDescent="0.2">
      <c r="A5" s="306"/>
      <c r="B5" s="306"/>
      <c r="C5" s="306"/>
      <c r="D5" s="443"/>
    </row>
    <row r="6" spans="1:4" ht="14.25" customHeight="1" x14ac:dyDescent="0.2">
      <c r="A6" s="306"/>
      <c r="B6" s="306"/>
      <c r="C6" s="306"/>
      <c r="D6" s="443"/>
    </row>
    <row r="7" spans="1:4" ht="21.75" customHeight="1" x14ac:dyDescent="0.2">
      <c r="A7" s="306"/>
      <c r="B7" s="306"/>
      <c r="C7" s="306"/>
      <c r="D7" s="444"/>
    </row>
    <row r="8" spans="1:4" s="3" customFormat="1" x14ac:dyDescent="0.2">
      <c r="A8" s="300" t="s">
        <v>225</v>
      </c>
      <c r="B8" s="300"/>
      <c r="C8" s="300"/>
      <c r="D8" s="63">
        <f>D11+D10+D9</f>
        <v>2842206379</v>
      </c>
    </row>
    <row r="9" spans="1:4" s="3" customFormat="1" ht="11.25" customHeight="1" x14ac:dyDescent="0.2">
      <c r="A9" s="54"/>
      <c r="B9" s="54"/>
      <c r="C9" s="11" t="s">
        <v>54</v>
      </c>
      <c r="D9" s="274">
        <v>78860155</v>
      </c>
    </row>
    <row r="10" spans="1:4" s="3" customFormat="1" ht="11.25" customHeight="1" x14ac:dyDescent="0.2">
      <c r="A10" s="54"/>
      <c r="B10" s="54"/>
      <c r="C10" s="11" t="s">
        <v>280</v>
      </c>
      <c r="D10" s="274"/>
    </row>
    <row r="11" spans="1:4" s="3" customFormat="1" x14ac:dyDescent="0.2">
      <c r="A11" s="300" t="s">
        <v>224</v>
      </c>
      <c r="B11" s="300"/>
      <c r="C11" s="300"/>
      <c r="D11" s="63">
        <f>SUM(D12:D148)-D92</f>
        <v>2763346224</v>
      </c>
    </row>
    <row r="12" spans="1:4" ht="12" customHeight="1" x14ac:dyDescent="0.2">
      <c r="A12" s="20">
        <v>1</v>
      </c>
      <c r="B12" s="12" t="s">
        <v>57</v>
      </c>
      <c r="C12" s="10" t="s">
        <v>42</v>
      </c>
      <c r="D12" s="44">
        <v>47321657</v>
      </c>
    </row>
    <row r="13" spans="1:4" x14ac:dyDescent="0.2">
      <c r="A13" s="20">
        <v>2</v>
      </c>
      <c r="B13" s="13" t="s">
        <v>58</v>
      </c>
      <c r="C13" s="10" t="s">
        <v>210</v>
      </c>
      <c r="D13" s="44">
        <v>48307890</v>
      </c>
    </row>
    <row r="14" spans="1:4" x14ac:dyDescent="0.2">
      <c r="A14" s="20">
        <v>3</v>
      </c>
      <c r="B14" s="21" t="s">
        <v>59</v>
      </c>
      <c r="C14" s="10" t="s">
        <v>5</v>
      </c>
      <c r="D14" s="44">
        <v>35574521</v>
      </c>
    </row>
    <row r="15" spans="1:4" ht="14.25" customHeight="1" x14ac:dyDescent="0.2">
      <c r="A15" s="20">
        <v>4</v>
      </c>
      <c r="B15" s="12" t="s">
        <v>60</v>
      </c>
      <c r="C15" s="10" t="s">
        <v>211</v>
      </c>
      <c r="D15" s="44">
        <v>57869165</v>
      </c>
    </row>
    <row r="16" spans="1:4" x14ac:dyDescent="0.2">
      <c r="A16" s="20">
        <v>5</v>
      </c>
      <c r="B16" s="12" t="s">
        <v>61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62</v>
      </c>
      <c r="C17" s="10" t="s">
        <v>63</v>
      </c>
      <c r="D17" s="44">
        <v>4216959</v>
      </c>
    </row>
    <row r="18" spans="1:4" x14ac:dyDescent="0.2">
      <c r="A18" s="20">
        <v>7</v>
      </c>
      <c r="B18" s="12" t="s">
        <v>64</v>
      </c>
      <c r="C18" s="10" t="s">
        <v>212</v>
      </c>
      <c r="D18" s="44">
        <v>42545221</v>
      </c>
    </row>
    <row r="19" spans="1:4" x14ac:dyDescent="0.2">
      <c r="A19" s="20">
        <v>8</v>
      </c>
      <c r="B19" s="21" t="s">
        <v>65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66</v>
      </c>
      <c r="C20" s="10" t="s">
        <v>6</v>
      </c>
      <c r="D20" s="44">
        <v>55985146</v>
      </c>
    </row>
    <row r="21" spans="1:4" x14ac:dyDescent="0.2">
      <c r="A21" s="20">
        <v>10</v>
      </c>
      <c r="B21" s="21" t="s">
        <v>67</v>
      </c>
      <c r="C21" s="10" t="s">
        <v>18</v>
      </c>
      <c r="D21" s="44">
        <v>47534955</v>
      </c>
    </row>
    <row r="22" spans="1:4" x14ac:dyDescent="0.2">
      <c r="A22" s="20">
        <v>11</v>
      </c>
      <c r="B22" s="21" t="s">
        <v>68</v>
      </c>
      <c r="C22" s="10" t="s">
        <v>7</v>
      </c>
      <c r="D22" s="44">
        <v>43988667</v>
      </c>
    </row>
    <row r="23" spans="1:4" x14ac:dyDescent="0.2">
      <c r="A23" s="20">
        <v>12</v>
      </c>
      <c r="B23" s="21" t="s">
        <v>69</v>
      </c>
      <c r="C23" s="10" t="s">
        <v>19</v>
      </c>
      <c r="D23" s="44">
        <v>66372627</v>
      </c>
    </row>
    <row r="24" spans="1:4" x14ac:dyDescent="0.2">
      <c r="A24" s="20">
        <v>13</v>
      </c>
      <c r="B24" s="21" t="s">
        <v>231</v>
      </c>
      <c r="C24" s="10" t="s">
        <v>232</v>
      </c>
      <c r="D24" s="44"/>
    </row>
    <row r="25" spans="1:4" x14ac:dyDescent="0.2">
      <c r="A25" s="20">
        <v>14</v>
      </c>
      <c r="B25" s="21" t="s">
        <v>70</v>
      </c>
      <c r="C25" s="10" t="s">
        <v>22</v>
      </c>
      <c r="D25" s="44">
        <v>47206761</v>
      </c>
    </row>
    <row r="26" spans="1:4" x14ac:dyDescent="0.2">
      <c r="A26" s="20">
        <v>15</v>
      </c>
      <c r="B26" s="21" t="s">
        <v>71</v>
      </c>
      <c r="C26" s="10" t="s">
        <v>10</v>
      </c>
      <c r="D26" s="44">
        <v>87679441</v>
      </c>
    </row>
    <row r="27" spans="1:4" x14ac:dyDescent="0.2">
      <c r="A27" s="20">
        <v>16</v>
      </c>
      <c r="B27" s="21" t="s">
        <v>72</v>
      </c>
      <c r="C27" s="10" t="s">
        <v>343</v>
      </c>
      <c r="D27" s="44">
        <v>73350742</v>
      </c>
    </row>
    <row r="28" spans="1:4" x14ac:dyDescent="0.2">
      <c r="A28" s="20">
        <v>17</v>
      </c>
      <c r="B28" s="21" t="s">
        <v>73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74</v>
      </c>
      <c r="C29" s="10" t="s">
        <v>11</v>
      </c>
      <c r="D29" s="44">
        <v>34241804</v>
      </c>
    </row>
    <row r="30" spans="1:4" x14ac:dyDescent="0.2">
      <c r="A30" s="20">
        <v>19</v>
      </c>
      <c r="B30" s="12" t="s">
        <v>75</v>
      </c>
      <c r="C30" s="10" t="s">
        <v>213</v>
      </c>
      <c r="D30" s="44">
        <v>28519365</v>
      </c>
    </row>
    <row r="31" spans="1:4" x14ac:dyDescent="0.2">
      <c r="A31" s="20">
        <v>20</v>
      </c>
      <c r="B31" s="12" t="s">
        <v>76</v>
      </c>
      <c r="C31" s="10" t="s">
        <v>344</v>
      </c>
      <c r="D31" s="44">
        <v>73847335</v>
      </c>
    </row>
    <row r="32" spans="1:4" x14ac:dyDescent="0.2">
      <c r="A32" s="20">
        <v>21</v>
      </c>
      <c r="B32" s="12" t="s">
        <v>77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78</v>
      </c>
      <c r="C33" s="10" t="s">
        <v>79</v>
      </c>
      <c r="D33" s="44"/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44"/>
    </row>
    <row r="35" spans="1:4" ht="24" x14ac:dyDescent="0.2">
      <c r="A35" s="20">
        <v>24</v>
      </c>
      <c r="B35" s="21" t="s">
        <v>82</v>
      </c>
      <c r="C35" s="10" t="s">
        <v>83</v>
      </c>
      <c r="D35" s="44"/>
    </row>
    <row r="36" spans="1:4" x14ac:dyDescent="0.2">
      <c r="A36" s="20">
        <v>25</v>
      </c>
      <c r="B36" s="12" t="s">
        <v>84</v>
      </c>
      <c r="C36" s="10" t="s">
        <v>85</v>
      </c>
      <c r="D36" s="44">
        <v>90344025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44"/>
    </row>
    <row r="38" spans="1:4" x14ac:dyDescent="0.2">
      <c r="A38" s="20">
        <v>27</v>
      </c>
      <c r="B38" s="13" t="s">
        <v>88</v>
      </c>
      <c r="C38" s="10" t="s">
        <v>89</v>
      </c>
      <c r="D38" s="44"/>
    </row>
    <row r="39" spans="1:4" x14ac:dyDescent="0.2">
      <c r="A39" s="20">
        <v>28</v>
      </c>
      <c r="B39" s="13" t="s">
        <v>90</v>
      </c>
      <c r="C39" s="10" t="s">
        <v>39</v>
      </c>
      <c r="D39" s="44">
        <v>54539001</v>
      </c>
    </row>
    <row r="40" spans="1:4" x14ac:dyDescent="0.2">
      <c r="A40" s="20">
        <v>29</v>
      </c>
      <c r="B40" s="12" t="s">
        <v>91</v>
      </c>
      <c r="C40" s="10" t="s">
        <v>37</v>
      </c>
      <c r="D40" s="44"/>
    </row>
    <row r="41" spans="1:4" x14ac:dyDescent="0.2">
      <c r="A41" s="20">
        <v>30</v>
      </c>
      <c r="B41" s="13" t="s">
        <v>92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93</v>
      </c>
      <c r="C42" s="10" t="s">
        <v>21</v>
      </c>
      <c r="D42" s="44">
        <v>40203842</v>
      </c>
    </row>
    <row r="43" spans="1:4" x14ac:dyDescent="0.2">
      <c r="A43" s="20">
        <v>32</v>
      </c>
      <c r="B43" s="13" t="s">
        <v>94</v>
      </c>
      <c r="C43" s="10" t="s">
        <v>24</v>
      </c>
      <c r="D43" s="44">
        <v>53637325</v>
      </c>
    </row>
    <row r="44" spans="1:4" x14ac:dyDescent="0.2">
      <c r="A44" s="20">
        <v>33</v>
      </c>
      <c r="B44" s="12" t="s">
        <v>95</v>
      </c>
      <c r="C44" s="10" t="s">
        <v>214</v>
      </c>
      <c r="D44" s="44">
        <v>63946634</v>
      </c>
    </row>
    <row r="45" spans="1:4" x14ac:dyDescent="0.2">
      <c r="A45" s="20">
        <v>34</v>
      </c>
      <c r="B45" s="14" t="s">
        <v>96</v>
      </c>
      <c r="C45" s="15" t="s">
        <v>215</v>
      </c>
      <c r="D45" s="44">
        <v>66546618</v>
      </c>
    </row>
    <row r="46" spans="1:4" x14ac:dyDescent="0.2">
      <c r="A46" s="20">
        <v>35</v>
      </c>
      <c r="B46" s="12" t="s">
        <v>97</v>
      </c>
      <c r="C46" s="10" t="s">
        <v>216</v>
      </c>
      <c r="D46" s="44">
        <v>50279054</v>
      </c>
    </row>
    <row r="47" spans="1:4" x14ac:dyDescent="0.2">
      <c r="A47" s="20">
        <v>36</v>
      </c>
      <c r="B47" s="12" t="s">
        <v>98</v>
      </c>
      <c r="C47" s="10" t="s">
        <v>23</v>
      </c>
      <c r="D47" s="44">
        <v>57367402</v>
      </c>
    </row>
    <row r="48" spans="1:4" x14ac:dyDescent="0.2">
      <c r="A48" s="20">
        <v>37</v>
      </c>
      <c r="B48" s="21" t="s">
        <v>99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100</v>
      </c>
      <c r="C49" s="10" t="s">
        <v>101</v>
      </c>
      <c r="D49" s="44"/>
    </row>
    <row r="50" spans="1:4" x14ac:dyDescent="0.2">
      <c r="A50" s="20">
        <v>39</v>
      </c>
      <c r="B50" s="21" t="s">
        <v>102</v>
      </c>
      <c r="C50" s="10" t="s">
        <v>103</v>
      </c>
      <c r="D50" s="44"/>
    </row>
    <row r="51" spans="1:4" x14ac:dyDescent="0.2">
      <c r="A51" s="20">
        <v>40</v>
      </c>
      <c r="B51" s="12" t="s">
        <v>104</v>
      </c>
      <c r="C51" s="10" t="s">
        <v>221</v>
      </c>
      <c r="D51" s="44">
        <v>56452168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106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152</v>
      </c>
      <c r="C54" s="10" t="s">
        <v>32</v>
      </c>
      <c r="D54" s="44">
        <v>57230416</v>
      </c>
    </row>
    <row r="55" spans="1:4" x14ac:dyDescent="0.2">
      <c r="A55" s="20">
        <v>44</v>
      </c>
      <c r="B55" s="21" t="s">
        <v>107</v>
      </c>
      <c r="C55" s="10" t="s">
        <v>217</v>
      </c>
      <c r="D55" s="44">
        <v>73171695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44">
        <v>56067042</v>
      </c>
    </row>
    <row r="57" spans="1:4" x14ac:dyDescent="0.2">
      <c r="A57" s="20">
        <v>46</v>
      </c>
      <c r="B57" s="21" t="s">
        <v>109</v>
      </c>
      <c r="C57" s="10" t="s">
        <v>4</v>
      </c>
      <c r="D57" s="44">
        <v>35346759</v>
      </c>
    </row>
    <row r="58" spans="1:4" x14ac:dyDescent="0.2">
      <c r="A58" s="20">
        <v>47</v>
      </c>
      <c r="B58" s="13" t="s">
        <v>110</v>
      </c>
      <c r="C58" s="10" t="s">
        <v>1</v>
      </c>
      <c r="D58" s="44">
        <v>50628244</v>
      </c>
    </row>
    <row r="59" spans="1:4" x14ac:dyDescent="0.2">
      <c r="A59" s="20">
        <v>48</v>
      </c>
      <c r="B59" s="21" t="s">
        <v>111</v>
      </c>
      <c r="C59" s="10" t="s">
        <v>218</v>
      </c>
      <c r="D59" s="44">
        <v>51845097</v>
      </c>
    </row>
    <row r="60" spans="1:4" x14ac:dyDescent="0.2">
      <c r="A60" s="20">
        <v>49</v>
      </c>
      <c r="B60" s="21" t="s">
        <v>112</v>
      </c>
      <c r="C60" s="10" t="s">
        <v>25</v>
      </c>
      <c r="D60" s="44">
        <v>87261595</v>
      </c>
    </row>
    <row r="61" spans="1:4" x14ac:dyDescent="0.2">
      <c r="A61" s="20">
        <v>50</v>
      </c>
      <c r="B61" s="21" t="s">
        <v>160</v>
      </c>
      <c r="C61" s="10" t="s">
        <v>53</v>
      </c>
      <c r="D61" s="44">
        <v>51046006</v>
      </c>
    </row>
    <row r="62" spans="1:4" x14ac:dyDescent="0.2">
      <c r="A62" s="20">
        <v>51</v>
      </c>
      <c r="B62" s="21" t="s">
        <v>113</v>
      </c>
      <c r="C62" s="10" t="s">
        <v>219</v>
      </c>
      <c r="D62" s="44">
        <v>54675631</v>
      </c>
    </row>
    <row r="63" spans="1:4" x14ac:dyDescent="0.2">
      <c r="A63" s="20">
        <v>52</v>
      </c>
      <c r="B63" s="13" t="s">
        <v>162</v>
      </c>
      <c r="C63" s="10" t="s">
        <v>220</v>
      </c>
      <c r="D63" s="44">
        <v>39647725</v>
      </c>
    </row>
    <row r="64" spans="1:4" x14ac:dyDescent="0.2">
      <c r="A64" s="20">
        <v>53</v>
      </c>
      <c r="B64" s="21" t="s">
        <v>223</v>
      </c>
      <c r="C64" s="10" t="s">
        <v>222</v>
      </c>
      <c r="D64" s="44"/>
    </row>
    <row r="65" spans="1:4" ht="14.25" customHeight="1" x14ac:dyDescent="0.2">
      <c r="A65" s="20">
        <v>54</v>
      </c>
      <c r="B65" s="21" t="s">
        <v>233</v>
      </c>
      <c r="C65" s="10" t="s">
        <v>234</v>
      </c>
      <c r="D65" s="44"/>
    </row>
    <row r="66" spans="1:4" ht="14.25" customHeight="1" x14ac:dyDescent="0.2">
      <c r="A66" s="20">
        <v>55</v>
      </c>
      <c r="B66" s="21" t="s">
        <v>114</v>
      </c>
      <c r="C66" s="10" t="s">
        <v>52</v>
      </c>
      <c r="D66" s="44"/>
    </row>
    <row r="67" spans="1:4" ht="14.25" customHeight="1" x14ac:dyDescent="0.2">
      <c r="A67" s="20">
        <v>56</v>
      </c>
      <c r="B67" s="13" t="s">
        <v>115</v>
      </c>
      <c r="C67" s="10" t="s">
        <v>235</v>
      </c>
      <c r="D67" s="44"/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44"/>
    </row>
    <row r="69" spans="1:4" ht="25.5" customHeight="1" x14ac:dyDescent="0.2">
      <c r="A69" s="20">
        <v>58</v>
      </c>
      <c r="B69" s="13" t="s">
        <v>118</v>
      </c>
      <c r="C69" s="10" t="s">
        <v>236</v>
      </c>
      <c r="D69" s="44"/>
    </row>
    <row r="70" spans="1:4" x14ac:dyDescent="0.2">
      <c r="A70" s="20">
        <v>59</v>
      </c>
      <c r="B70" s="21" t="s">
        <v>119</v>
      </c>
      <c r="C70" s="10" t="s">
        <v>326</v>
      </c>
      <c r="D70" s="44"/>
    </row>
    <row r="71" spans="1:4" ht="24" x14ac:dyDescent="0.2">
      <c r="A71" s="20">
        <v>60</v>
      </c>
      <c r="B71" s="12" t="s">
        <v>120</v>
      </c>
      <c r="C71" s="10" t="s">
        <v>237</v>
      </c>
      <c r="D71" s="44"/>
    </row>
    <row r="72" spans="1:4" ht="24" x14ac:dyDescent="0.2">
      <c r="A72" s="20">
        <v>61</v>
      </c>
      <c r="B72" s="12" t="s">
        <v>121</v>
      </c>
      <c r="C72" s="10" t="s">
        <v>238</v>
      </c>
      <c r="D72" s="44"/>
    </row>
    <row r="73" spans="1:4" x14ac:dyDescent="0.2">
      <c r="A73" s="20">
        <v>62</v>
      </c>
      <c r="B73" s="13" t="s">
        <v>122</v>
      </c>
      <c r="C73" s="10" t="s">
        <v>239</v>
      </c>
      <c r="D73" s="44"/>
    </row>
    <row r="74" spans="1:4" x14ac:dyDescent="0.2">
      <c r="A74" s="20">
        <v>63</v>
      </c>
      <c r="B74" s="13" t="s">
        <v>123</v>
      </c>
      <c r="C74" s="10" t="s">
        <v>51</v>
      </c>
      <c r="D74" s="44"/>
    </row>
    <row r="75" spans="1:4" x14ac:dyDescent="0.2">
      <c r="A75" s="20">
        <v>64</v>
      </c>
      <c r="B75" s="13" t="s">
        <v>124</v>
      </c>
      <c r="C75" s="10" t="s">
        <v>240</v>
      </c>
      <c r="D75" s="44"/>
    </row>
    <row r="76" spans="1:4" ht="24" x14ac:dyDescent="0.2">
      <c r="A76" s="20">
        <v>65</v>
      </c>
      <c r="B76" s="13" t="s">
        <v>125</v>
      </c>
      <c r="C76" s="10" t="s">
        <v>241</v>
      </c>
      <c r="D76" s="44"/>
    </row>
    <row r="77" spans="1:4" ht="24" x14ac:dyDescent="0.2">
      <c r="A77" s="20">
        <v>66</v>
      </c>
      <c r="B77" s="12" t="s">
        <v>126</v>
      </c>
      <c r="C77" s="10" t="s">
        <v>242</v>
      </c>
      <c r="D77" s="44"/>
    </row>
    <row r="78" spans="1:4" ht="24" x14ac:dyDescent="0.2">
      <c r="A78" s="20">
        <v>67</v>
      </c>
      <c r="B78" s="13" t="s">
        <v>127</v>
      </c>
      <c r="C78" s="10" t="s">
        <v>243</v>
      </c>
      <c r="D78" s="44"/>
    </row>
    <row r="79" spans="1:4" ht="24" x14ac:dyDescent="0.2">
      <c r="A79" s="20">
        <v>68</v>
      </c>
      <c r="B79" s="13" t="s">
        <v>128</v>
      </c>
      <c r="C79" s="10" t="s">
        <v>244</v>
      </c>
      <c r="D79" s="44"/>
    </row>
    <row r="80" spans="1:4" ht="24" x14ac:dyDescent="0.2">
      <c r="A80" s="20">
        <v>69</v>
      </c>
      <c r="B80" s="12" t="s">
        <v>129</v>
      </c>
      <c r="C80" s="10" t="s">
        <v>245</v>
      </c>
      <c r="D80" s="44"/>
    </row>
    <row r="81" spans="1:4" ht="24" x14ac:dyDescent="0.2">
      <c r="A81" s="20">
        <v>70</v>
      </c>
      <c r="B81" s="12" t="s">
        <v>130</v>
      </c>
      <c r="C81" s="10" t="s">
        <v>246</v>
      </c>
      <c r="D81" s="44"/>
    </row>
    <row r="82" spans="1:4" ht="24" x14ac:dyDescent="0.2">
      <c r="A82" s="20">
        <v>71</v>
      </c>
      <c r="B82" s="12" t="s">
        <v>131</v>
      </c>
      <c r="C82" s="10" t="s">
        <v>247</v>
      </c>
      <c r="D82" s="44"/>
    </row>
    <row r="83" spans="1:4" x14ac:dyDescent="0.2">
      <c r="A83" s="20">
        <v>72</v>
      </c>
      <c r="B83" s="21" t="s">
        <v>132</v>
      </c>
      <c r="C83" s="10" t="s">
        <v>133</v>
      </c>
      <c r="D83" s="44">
        <v>2763072</v>
      </c>
    </row>
    <row r="84" spans="1:4" ht="13.5" customHeight="1" x14ac:dyDescent="0.2">
      <c r="A84" s="20">
        <v>73</v>
      </c>
      <c r="B84" s="12" t="s">
        <v>134</v>
      </c>
      <c r="C84" s="10" t="s">
        <v>248</v>
      </c>
      <c r="D84" s="44">
        <v>5509905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136</v>
      </c>
      <c r="C86" s="10" t="s">
        <v>414</v>
      </c>
      <c r="D86" s="44">
        <v>15794689</v>
      </c>
    </row>
    <row r="87" spans="1:4" x14ac:dyDescent="0.2">
      <c r="A87" s="20">
        <v>76</v>
      </c>
      <c r="B87" s="12" t="s">
        <v>137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138</v>
      </c>
      <c r="C88" s="10" t="s">
        <v>50</v>
      </c>
      <c r="D88" s="44"/>
    </row>
    <row r="89" spans="1:4" x14ac:dyDescent="0.2">
      <c r="A89" s="20">
        <v>78</v>
      </c>
      <c r="B89" s="12" t="s">
        <v>139</v>
      </c>
      <c r="C89" s="10" t="s">
        <v>229</v>
      </c>
      <c r="D89" s="44">
        <v>2785786</v>
      </c>
    </row>
    <row r="90" spans="1:4" x14ac:dyDescent="0.2">
      <c r="A90" s="20">
        <v>79</v>
      </c>
      <c r="B90" s="12" t="s">
        <v>140</v>
      </c>
      <c r="C90" s="10" t="s">
        <v>310</v>
      </c>
      <c r="D90" s="44"/>
    </row>
    <row r="91" spans="1:4" x14ac:dyDescent="0.2">
      <c r="A91" s="20">
        <v>80</v>
      </c>
      <c r="B91" s="13" t="s">
        <v>141</v>
      </c>
      <c r="C91" s="10" t="s">
        <v>259</v>
      </c>
      <c r="D91" s="44"/>
    </row>
    <row r="92" spans="1:4" ht="24" x14ac:dyDescent="0.2">
      <c r="A92" s="288">
        <v>81</v>
      </c>
      <c r="B92" s="291" t="s">
        <v>142</v>
      </c>
      <c r="C92" s="16" t="s">
        <v>249</v>
      </c>
      <c r="D92" s="44"/>
    </row>
    <row r="93" spans="1:4" ht="36" x14ac:dyDescent="0.2">
      <c r="A93" s="289"/>
      <c r="B93" s="292"/>
      <c r="C93" s="10" t="s">
        <v>308</v>
      </c>
      <c r="D93" s="44"/>
    </row>
    <row r="94" spans="1:4" ht="24" x14ac:dyDescent="0.2">
      <c r="A94" s="289"/>
      <c r="B94" s="292"/>
      <c r="C94" s="10" t="s">
        <v>250</v>
      </c>
      <c r="D94" s="44"/>
    </row>
    <row r="95" spans="1:4" ht="36" x14ac:dyDescent="0.2">
      <c r="A95" s="290"/>
      <c r="B95" s="293"/>
      <c r="C95" s="22" t="s">
        <v>309</v>
      </c>
      <c r="D95" s="44"/>
    </row>
    <row r="96" spans="1:4" ht="24" x14ac:dyDescent="0.2">
      <c r="A96" s="20">
        <v>82</v>
      </c>
      <c r="B96" s="13" t="s">
        <v>143</v>
      </c>
      <c r="C96" s="10" t="s">
        <v>49</v>
      </c>
      <c r="D96" s="44"/>
    </row>
    <row r="97" spans="1:4" x14ac:dyDescent="0.2">
      <c r="A97" s="20">
        <v>83</v>
      </c>
      <c r="B97" s="13" t="s">
        <v>144</v>
      </c>
      <c r="C97" s="10" t="s">
        <v>145</v>
      </c>
      <c r="D97" s="44"/>
    </row>
    <row r="98" spans="1:4" x14ac:dyDescent="0.2">
      <c r="A98" s="20">
        <v>84</v>
      </c>
      <c r="B98" s="21" t="s">
        <v>146</v>
      </c>
      <c r="C98" s="10" t="s">
        <v>147</v>
      </c>
      <c r="D98" s="44"/>
    </row>
    <row r="99" spans="1:4" x14ac:dyDescent="0.2">
      <c r="A99" s="20">
        <v>85</v>
      </c>
      <c r="B99" s="13" t="s">
        <v>148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149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150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151</v>
      </c>
      <c r="C102" s="10" t="s">
        <v>43</v>
      </c>
      <c r="D102" s="44">
        <v>40759322</v>
      </c>
    </row>
    <row r="103" spans="1:4" x14ac:dyDescent="0.2">
      <c r="A103" s="20">
        <v>89</v>
      </c>
      <c r="B103" s="12" t="s">
        <v>153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154</v>
      </c>
      <c r="C104" s="10" t="s">
        <v>29</v>
      </c>
      <c r="D104" s="44">
        <v>73483604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44">
        <v>28729791</v>
      </c>
    </row>
    <row r="106" spans="1:4" x14ac:dyDescent="0.2">
      <c r="A106" s="20">
        <v>92</v>
      </c>
      <c r="B106" s="12" t="s">
        <v>156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157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158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159</v>
      </c>
      <c r="C109" s="10" t="s">
        <v>31</v>
      </c>
      <c r="D109" s="44">
        <v>25286088</v>
      </c>
    </row>
    <row r="110" spans="1:4" x14ac:dyDescent="0.2">
      <c r="A110" s="20">
        <v>96</v>
      </c>
      <c r="B110" s="12" t="s">
        <v>161</v>
      </c>
      <c r="C110" s="10" t="s">
        <v>33</v>
      </c>
      <c r="D110" s="44">
        <v>56045167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44"/>
    </row>
    <row r="112" spans="1:4" x14ac:dyDescent="0.2">
      <c r="A112" s="20">
        <v>98</v>
      </c>
      <c r="B112" s="12" t="s">
        <v>165</v>
      </c>
      <c r="C112" s="10" t="s">
        <v>166</v>
      </c>
      <c r="D112" s="44"/>
    </row>
    <row r="113" spans="1:4" x14ac:dyDescent="0.2">
      <c r="A113" s="20">
        <v>99</v>
      </c>
      <c r="B113" s="21" t="s">
        <v>167</v>
      </c>
      <c r="C113" s="10" t="s">
        <v>168</v>
      </c>
      <c r="D113" s="44"/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44"/>
    </row>
    <row r="115" spans="1:4" x14ac:dyDescent="0.2">
      <c r="A115" s="20">
        <v>101</v>
      </c>
      <c r="B115" s="21" t="s">
        <v>171</v>
      </c>
      <c r="C115" s="10" t="s">
        <v>172</v>
      </c>
      <c r="D115" s="44"/>
    </row>
    <row r="116" spans="1:4" x14ac:dyDescent="0.2">
      <c r="A116" s="20">
        <v>102</v>
      </c>
      <c r="B116" s="21" t="s">
        <v>173</v>
      </c>
      <c r="C116" s="10" t="s">
        <v>174</v>
      </c>
      <c r="D116" s="44"/>
    </row>
    <row r="117" spans="1:4" x14ac:dyDescent="0.2">
      <c r="A117" s="20">
        <v>103</v>
      </c>
      <c r="B117" s="21" t="s">
        <v>175</v>
      </c>
      <c r="C117" s="10" t="s">
        <v>176</v>
      </c>
      <c r="D117" s="44"/>
    </row>
    <row r="118" spans="1:4" x14ac:dyDescent="0.2">
      <c r="A118" s="20">
        <v>104</v>
      </c>
      <c r="B118" s="17" t="s">
        <v>177</v>
      </c>
      <c r="C118" s="15" t="s">
        <v>178</v>
      </c>
      <c r="D118" s="44"/>
    </row>
    <row r="119" spans="1:4" x14ac:dyDescent="0.2">
      <c r="A119" s="20">
        <v>105</v>
      </c>
      <c r="B119" s="13" t="s">
        <v>179</v>
      </c>
      <c r="C119" s="10" t="s">
        <v>180</v>
      </c>
      <c r="D119" s="44"/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44"/>
    </row>
    <row r="121" spans="1:4" x14ac:dyDescent="0.2">
      <c r="A121" s="20">
        <v>107</v>
      </c>
      <c r="B121" s="12" t="s">
        <v>183</v>
      </c>
      <c r="C121" s="18" t="s">
        <v>184</v>
      </c>
      <c r="D121" s="44"/>
    </row>
    <row r="122" spans="1:4" x14ac:dyDescent="0.2">
      <c r="A122" s="20">
        <v>108</v>
      </c>
      <c r="B122" s="21" t="s">
        <v>185</v>
      </c>
      <c r="C122" s="10" t="s">
        <v>262</v>
      </c>
      <c r="D122" s="44"/>
    </row>
    <row r="123" spans="1:4" ht="14.25" customHeight="1" x14ac:dyDescent="0.2">
      <c r="A123" s="20">
        <v>109</v>
      </c>
      <c r="B123" s="13" t="s">
        <v>186</v>
      </c>
      <c r="C123" s="10" t="s">
        <v>251</v>
      </c>
      <c r="D123" s="44"/>
    </row>
    <row r="124" spans="1:4" x14ac:dyDescent="0.2">
      <c r="A124" s="20">
        <v>110</v>
      </c>
      <c r="B124" s="12" t="s">
        <v>330</v>
      </c>
      <c r="C124" s="10" t="s">
        <v>318</v>
      </c>
      <c r="D124" s="44"/>
    </row>
    <row r="125" spans="1:4" x14ac:dyDescent="0.2">
      <c r="A125" s="20">
        <v>111</v>
      </c>
      <c r="B125" s="55" t="s">
        <v>419</v>
      </c>
      <c r="C125" s="15" t="s">
        <v>420</v>
      </c>
      <c r="D125" s="44"/>
    </row>
    <row r="126" spans="1:4" ht="13.5" customHeight="1" x14ac:dyDescent="0.2">
      <c r="A126" s="20">
        <v>112</v>
      </c>
      <c r="B126" s="13" t="s">
        <v>187</v>
      </c>
      <c r="C126" s="10" t="s">
        <v>321</v>
      </c>
      <c r="D126" s="44"/>
    </row>
    <row r="127" spans="1:4" x14ac:dyDescent="0.2">
      <c r="A127" s="20">
        <v>113</v>
      </c>
      <c r="B127" s="21" t="s">
        <v>188</v>
      </c>
      <c r="C127" s="10" t="s">
        <v>189</v>
      </c>
      <c r="D127" s="44"/>
    </row>
    <row r="128" spans="1:4" x14ac:dyDescent="0.2">
      <c r="A128" s="20">
        <v>114</v>
      </c>
      <c r="B128" s="21" t="s">
        <v>190</v>
      </c>
      <c r="C128" s="35" t="s">
        <v>307</v>
      </c>
      <c r="D128" s="44"/>
    </row>
    <row r="129" spans="1:4" x14ac:dyDescent="0.2">
      <c r="A129" s="20">
        <v>115</v>
      </c>
      <c r="B129" s="21" t="s">
        <v>191</v>
      </c>
      <c r="C129" s="10" t="s">
        <v>226</v>
      </c>
      <c r="D129" s="44"/>
    </row>
    <row r="130" spans="1:4" ht="10.5" customHeight="1" x14ac:dyDescent="0.2">
      <c r="A130" s="20">
        <v>116</v>
      </c>
      <c r="B130" s="21" t="s">
        <v>192</v>
      </c>
      <c r="C130" s="10" t="s">
        <v>193</v>
      </c>
      <c r="D130" s="44"/>
    </row>
    <row r="131" spans="1:4" x14ac:dyDescent="0.2">
      <c r="A131" s="20">
        <v>117</v>
      </c>
      <c r="B131" s="21" t="s">
        <v>194</v>
      </c>
      <c r="C131" s="10" t="s">
        <v>40</v>
      </c>
      <c r="D131" s="44"/>
    </row>
    <row r="132" spans="1:4" x14ac:dyDescent="0.2">
      <c r="A132" s="20">
        <v>118</v>
      </c>
      <c r="B132" s="12" t="s">
        <v>195</v>
      </c>
      <c r="C132" s="10" t="s">
        <v>46</v>
      </c>
      <c r="D132" s="44"/>
    </row>
    <row r="133" spans="1:4" x14ac:dyDescent="0.2">
      <c r="A133" s="20">
        <v>119</v>
      </c>
      <c r="B133" s="12" t="s">
        <v>196</v>
      </c>
      <c r="C133" s="10" t="s">
        <v>228</v>
      </c>
      <c r="D133" s="44"/>
    </row>
    <row r="134" spans="1:4" x14ac:dyDescent="0.2">
      <c r="A134" s="20">
        <v>120</v>
      </c>
      <c r="B134" s="12" t="s">
        <v>197</v>
      </c>
      <c r="C134" s="10" t="s">
        <v>48</v>
      </c>
      <c r="D134" s="44"/>
    </row>
    <row r="135" spans="1:4" x14ac:dyDescent="0.2">
      <c r="A135" s="20">
        <v>121</v>
      </c>
      <c r="B135" s="21" t="s">
        <v>198</v>
      </c>
      <c r="C135" s="10" t="s">
        <v>47</v>
      </c>
      <c r="D135" s="44"/>
    </row>
    <row r="136" spans="1:4" x14ac:dyDescent="0.2">
      <c r="A136" s="20">
        <v>122</v>
      </c>
      <c r="B136" s="21" t="s">
        <v>199</v>
      </c>
      <c r="C136" s="10" t="s">
        <v>200</v>
      </c>
      <c r="D136" s="44"/>
    </row>
    <row r="137" spans="1:4" x14ac:dyDescent="0.2">
      <c r="A137" s="20">
        <v>123</v>
      </c>
      <c r="B137" s="21" t="s">
        <v>201</v>
      </c>
      <c r="C137" s="10" t="s">
        <v>41</v>
      </c>
      <c r="D137" s="44"/>
    </row>
    <row r="138" spans="1:4" x14ac:dyDescent="0.2">
      <c r="A138" s="20">
        <v>124</v>
      </c>
      <c r="B138" s="12" t="s">
        <v>202</v>
      </c>
      <c r="C138" s="10" t="s">
        <v>227</v>
      </c>
      <c r="D138" s="44"/>
    </row>
    <row r="139" spans="1:4" x14ac:dyDescent="0.2">
      <c r="A139" s="20">
        <v>125</v>
      </c>
      <c r="B139" s="13" t="s">
        <v>203</v>
      </c>
      <c r="C139" s="10" t="s">
        <v>461</v>
      </c>
      <c r="D139" s="44">
        <v>20836757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44"/>
    </row>
    <row r="141" spans="1:4" x14ac:dyDescent="0.2">
      <c r="A141" s="20">
        <v>127</v>
      </c>
      <c r="B141" s="12" t="s">
        <v>206</v>
      </c>
      <c r="C141" s="10" t="s">
        <v>207</v>
      </c>
      <c r="D141" s="44"/>
    </row>
    <row r="142" spans="1:4" x14ac:dyDescent="0.2">
      <c r="A142" s="20">
        <v>128</v>
      </c>
      <c r="B142" s="21" t="s">
        <v>208</v>
      </c>
      <c r="C142" s="10" t="s">
        <v>209</v>
      </c>
      <c r="D142" s="44"/>
    </row>
    <row r="143" spans="1:4" x14ac:dyDescent="0.2">
      <c r="A143" s="20">
        <v>129</v>
      </c>
      <c r="B143" s="89" t="s">
        <v>252</v>
      </c>
      <c r="C143" s="91" t="s">
        <v>253</v>
      </c>
      <c r="D143" s="44"/>
    </row>
    <row r="144" spans="1:4" x14ac:dyDescent="0.2">
      <c r="A144" s="20">
        <v>130</v>
      </c>
      <c r="B144" s="92" t="s">
        <v>254</v>
      </c>
      <c r="C144" s="41" t="s">
        <v>255</v>
      </c>
      <c r="D144" s="44"/>
    </row>
    <row r="145" spans="1:36" x14ac:dyDescent="0.2">
      <c r="A145" s="20">
        <v>131</v>
      </c>
      <c r="B145" s="93" t="s">
        <v>256</v>
      </c>
      <c r="C145" s="145" t="s">
        <v>417</v>
      </c>
      <c r="D145" s="44"/>
    </row>
    <row r="146" spans="1:36" x14ac:dyDescent="0.2">
      <c r="A146" s="20">
        <v>132</v>
      </c>
      <c r="B146" s="20" t="s">
        <v>260</v>
      </c>
      <c r="C146" s="28" t="s">
        <v>261</v>
      </c>
      <c r="D146" s="44"/>
    </row>
    <row r="147" spans="1:36" x14ac:dyDescent="0.2">
      <c r="A147" s="20">
        <v>133</v>
      </c>
      <c r="B147" s="55" t="s">
        <v>312</v>
      </c>
      <c r="C147" s="28" t="s">
        <v>311</v>
      </c>
      <c r="D147" s="44"/>
    </row>
    <row r="148" spans="1:36" s="45" customFormat="1" x14ac:dyDescent="0.2">
      <c r="A148" s="20">
        <v>134</v>
      </c>
      <c r="B148" s="55" t="s">
        <v>320</v>
      </c>
      <c r="C148" s="28" t="s">
        <v>317</v>
      </c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s="45" customFormat="1" ht="17.25" customHeight="1" x14ac:dyDescent="0.2">
      <c r="A149" s="20">
        <v>135</v>
      </c>
      <c r="B149" s="55" t="s">
        <v>412</v>
      </c>
      <c r="C149" s="15" t="s">
        <v>413</v>
      </c>
      <c r="D149" s="4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</sheetData>
  <mergeCells count="9">
    <mergeCell ref="A8:C8"/>
    <mergeCell ref="A11:C11"/>
    <mergeCell ref="A92:A95"/>
    <mergeCell ref="B92:B95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49"/>
  <sheetViews>
    <sheetView zoomScale="98" zoomScaleNormal="98" workbookViewId="0">
      <pane ySplit="11" topLeftCell="A135" activePane="bottomLeft" state="frozen"/>
      <selection activeCell="C1" sqref="C1"/>
      <selection pane="bottomLeft" activeCell="J18" sqref="J18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40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329" t="s">
        <v>428</v>
      </c>
      <c r="B4" s="329"/>
      <c r="C4" s="329"/>
      <c r="D4" s="329"/>
      <c r="E4" s="329"/>
      <c r="F4" s="329"/>
      <c r="G4" s="329"/>
    </row>
    <row r="5" spans="1:8" ht="6" customHeight="1" x14ac:dyDescent="0.2">
      <c r="A5" s="74"/>
      <c r="B5" s="74"/>
      <c r="C5" s="74"/>
      <c r="D5" s="147"/>
      <c r="E5" s="74"/>
      <c r="F5" s="74"/>
      <c r="G5" s="74"/>
    </row>
    <row r="6" spans="1:8" ht="9" customHeight="1" x14ac:dyDescent="0.2">
      <c r="C6" s="9"/>
      <c r="G6" s="4" t="s">
        <v>278</v>
      </c>
    </row>
    <row r="7" spans="1:8" s="2" customFormat="1" ht="28.5" customHeight="1" x14ac:dyDescent="0.2">
      <c r="A7" s="73" t="s">
        <v>44</v>
      </c>
      <c r="B7" s="73" t="s">
        <v>56</v>
      </c>
      <c r="C7" s="73" t="s">
        <v>45</v>
      </c>
      <c r="D7" s="148" t="s">
        <v>230</v>
      </c>
      <c r="E7" s="75" t="s">
        <v>327</v>
      </c>
      <c r="F7" s="75" t="s">
        <v>328</v>
      </c>
      <c r="G7" s="75" t="s">
        <v>329</v>
      </c>
    </row>
    <row r="8" spans="1:8" s="2" customFormat="1" x14ac:dyDescent="0.2">
      <c r="A8" s="300" t="s">
        <v>225</v>
      </c>
      <c r="B8" s="300"/>
      <c r="C8" s="300"/>
      <c r="D8" s="30">
        <f>D11+D10+D9</f>
        <v>1918155649</v>
      </c>
      <c r="E8" s="30">
        <f t="shared" ref="E8:G8" si="0">E11+E10+E9</f>
        <v>34673332</v>
      </c>
      <c r="F8" s="30">
        <f t="shared" si="0"/>
        <v>5366900</v>
      </c>
      <c r="G8" s="30">
        <f t="shared" si="0"/>
        <v>1878115417</v>
      </c>
    </row>
    <row r="9" spans="1:8" s="3" customFormat="1" ht="11.25" customHeight="1" x14ac:dyDescent="0.2">
      <c r="A9" s="5"/>
      <c r="B9" s="5"/>
      <c r="C9" s="11" t="s">
        <v>54</v>
      </c>
      <c r="D9" s="31">
        <v>44327144</v>
      </c>
      <c r="E9" s="31"/>
      <c r="F9" s="37"/>
      <c r="G9" s="37">
        <v>44327144</v>
      </c>
      <c r="H9" s="32"/>
    </row>
    <row r="10" spans="1:8" s="3" customFormat="1" ht="11.25" customHeight="1" x14ac:dyDescent="0.2">
      <c r="A10" s="5"/>
      <c r="B10" s="5"/>
      <c r="C10" s="11" t="s">
        <v>280</v>
      </c>
      <c r="D10" s="31">
        <f t="shared" ref="D10:D72" si="1">E10+F10+G10</f>
        <v>0</v>
      </c>
      <c r="E10" s="31"/>
      <c r="F10" s="37"/>
      <c r="G10" s="37"/>
    </row>
    <row r="11" spans="1:8" s="2" customFormat="1" x14ac:dyDescent="0.2">
      <c r="A11" s="300" t="s">
        <v>224</v>
      </c>
      <c r="B11" s="300"/>
      <c r="C11" s="300"/>
      <c r="D11" s="30">
        <f>SUM(D12:D148)-D92</f>
        <v>1873828505</v>
      </c>
      <c r="E11" s="30">
        <f>SUM(E12:E148)-E92</f>
        <v>34673332</v>
      </c>
      <c r="F11" s="30">
        <f>SUM(F12:F148)-F92</f>
        <v>5366900</v>
      </c>
      <c r="G11" s="30">
        <f>SUM(G12:G148)-G92</f>
        <v>1833788273</v>
      </c>
    </row>
    <row r="12" spans="1:8" s="1" customFormat="1" ht="12" customHeight="1" x14ac:dyDescent="0.2">
      <c r="A12" s="20">
        <v>1</v>
      </c>
      <c r="B12" s="12" t="s">
        <v>57</v>
      </c>
      <c r="C12" s="10" t="s">
        <v>42</v>
      </c>
      <c r="D12" s="31">
        <f t="shared" si="1"/>
        <v>0</v>
      </c>
      <c r="E12" s="29"/>
      <c r="F12" s="29"/>
      <c r="G12" s="29"/>
    </row>
    <row r="13" spans="1:8" s="1" customFormat="1" x14ac:dyDescent="0.2">
      <c r="A13" s="20">
        <v>2</v>
      </c>
      <c r="B13" s="13" t="s">
        <v>58</v>
      </c>
      <c r="C13" s="10" t="s">
        <v>210</v>
      </c>
      <c r="D13" s="31">
        <f t="shared" si="1"/>
        <v>0</v>
      </c>
      <c r="E13" s="29"/>
      <c r="F13" s="29"/>
      <c r="G13" s="29"/>
    </row>
    <row r="14" spans="1:8" s="19" customFormat="1" x14ac:dyDescent="0.2">
      <c r="A14" s="20">
        <v>3</v>
      </c>
      <c r="B14" s="21" t="s">
        <v>59</v>
      </c>
      <c r="C14" s="10" t="s">
        <v>5</v>
      </c>
      <c r="D14" s="31">
        <f t="shared" si="1"/>
        <v>0</v>
      </c>
      <c r="E14" s="29"/>
      <c r="F14" s="29"/>
      <c r="G14" s="29"/>
    </row>
    <row r="15" spans="1:8" s="1" customFormat="1" ht="14.25" customHeight="1" x14ac:dyDescent="0.2">
      <c r="A15" s="20">
        <v>4</v>
      </c>
      <c r="B15" s="12" t="s">
        <v>60</v>
      </c>
      <c r="C15" s="10" t="s">
        <v>211</v>
      </c>
      <c r="D15" s="31">
        <f t="shared" si="1"/>
        <v>0</v>
      </c>
      <c r="E15" s="29"/>
      <c r="F15" s="29"/>
      <c r="G15" s="29"/>
    </row>
    <row r="16" spans="1:8" s="1" customFormat="1" x14ac:dyDescent="0.2">
      <c r="A16" s="20">
        <v>5</v>
      </c>
      <c r="B16" s="12" t="s">
        <v>61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62</v>
      </c>
      <c r="C17" s="10" t="s">
        <v>63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64</v>
      </c>
      <c r="C18" s="10" t="s">
        <v>212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65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66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67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68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69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231</v>
      </c>
      <c r="C24" s="10" t="s">
        <v>232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70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71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72</v>
      </c>
      <c r="C27" s="10" t="s">
        <v>343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73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74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75</v>
      </c>
      <c r="C30" s="10" t="s">
        <v>213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76</v>
      </c>
      <c r="C31" s="10" t="s">
        <v>344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77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78</v>
      </c>
      <c r="C33" s="10" t="s">
        <v>79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80</v>
      </c>
      <c r="C34" s="10" t="s">
        <v>81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82</v>
      </c>
      <c r="C35" s="10" t="s">
        <v>83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84</v>
      </c>
      <c r="C36" s="10" t="s">
        <v>85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86</v>
      </c>
      <c r="C37" s="10" t="s">
        <v>87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88</v>
      </c>
      <c r="C38" s="10" t="s">
        <v>89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90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91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92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93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94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95</v>
      </c>
      <c r="C44" s="10" t="s">
        <v>214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96</v>
      </c>
      <c r="C45" s="15" t="s">
        <v>215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97</v>
      </c>
      <c r="C46" s="10" t="s">
        <v>216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98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99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100</v>
      </c>
      <c r="C49" s="10" t="s">
        <v>101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102</v>
      </c>
      <c r="C50" s="10" t="s">
        <v>103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104</v>
      </c>
      <c r="C51" s="10" t="s">
        <v>221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105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106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152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107</v>
      </c>
      <c r="C55" s="10" t="s">
        <v>217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108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109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110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111</v>
      </c>
      <c r="C59" s="10" t="s">
        <v>218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112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160</v>
      </c>
      <c r="C61" s="10" t="s">
        <v>53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113</v>
      </c>
      <c r="C62" s="10" t="s">
        <v>219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162</v>
      </c>
      <c r="C63" s="10" t="s">
        <v>220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223</v>
      </c>
      <c r="C64" s="10" t="s">
        <v>222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233</v>
      </c>
      <c r="C65" s="10" t="s">
        <v>234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114</v>
      </c>
      <c r="C66" s="10" t="s">
        <v>52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115</v>
      </c>
      <c r="C67" s="10" t="s">
        <v>235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116</v>
      </c>
      <c r="C68" s="10" t="s">
        <v>117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118</v>
      </c>
      <c r="C69" s="10" t="s">
        <v>236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119</v>
      </c>
      <c r="C70" s="10" t="s">
        <v>326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120</v>
      </c>
      <c r="C71" s="10" t="s">
        <v>237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121</v>
      </c>
      <c r="C72" s="10" t="s">
        <v>238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122</v>
      </c>
      <c r="C73" s="10" t="s">
        <v>239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123</v>
      </c>
      <c r="C74" s="10" t="s">
        <v>51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124</v>
      </c>
      <c r="C75" s="10" t="s">
        <v>240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125</v>
      </c>
      <c r="C76" s="10" t="s">
        <v>241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126</v>
      </c>
      <c r="C77" s="10" t="s">
        <v>242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127</v>
      </c>
      <c r="C78" s="10" t="s">
        <v>243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128</v>
      </c>
      <c r="C79" s="10" t="s">
        <v>244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129</v>
      </c>
      <c r="C80" s="10" t="s">
        <v>245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130</v>
      </c>
      <c r="C81" s="10" t="s">
        <v>246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131</v>
      </c>
      <c r="C82" s="10" t="s">
        <v>247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132</v>
      </c>
      <c r="C83" s="10" t="s">
        <v>133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134</v>
      </c>
      <c r="C84" s="10" t="s">
        <v>248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135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136</v>
      </c>
      <c r="C86" s="10" t="s">
        <v>414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137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138</v>
      </c>
      <c r="C88" s="10" t="s">
        <v>50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139</v>
      </c>
      <c r="C89" s="10" t="s">
        <v>229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140</v>
      </c>
      <c r="C90" s="10" t="s">
        <v>310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141</v>
      </c>
      <c r="C91" s="10" t="s">
        <v>259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88">
        <v>81</v>
      </c>
      <c r="B92" s="291" t="s">
        <v>142</v>
      </c>
      <c r="C92" s="16" t="s">
        <v>249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89"/>
      <c r="B93" s="292"/>
      <c r="C93" s="10" t="s">
        <v>308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89"/>
      <c r="B94" s="292"/>
      <c r="C94" s="10" t="s">
        <v>250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90"/>
      <c r="B95" s="293"/>
      <c r="C95" s="22" t="s">
        <v>309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143</v>
      </c>
      <c r="C96" s="10" t="s">
        <v>49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144</v>
      </c>
      <c r="C97" s="10" t="s">
        <v>145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146</v>
      </c>
      <c r="C98" s="10" t="s">
        <v>147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148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149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150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151</v>
      </c>
      <c r="C102" s="10" t="s">
        <v>43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153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154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155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156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157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158</v>
      </c>
      <c r="C108" s="10" t="s">
        <v>13</v>
      </c>
      <c r="D108" s="31">
        <f t="shared" si="2"/>
        <v>79860</v>
      </c>
      <c r="E108" s="29">
        <v>79860</v>
      </c>
      <c r="F108" s="29"/>
      <c r="G108" s="29"/>
    </row>
    <row r="109" spans="1:7" s="1" customFormat="1" x14ac:dyDescent="0.2">
      <c r="A109" s="20">
        <v>95</v>
      </c>
      <c r="B109" s="21" t="s">
        <v>159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161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163</v>
      </c>
      <c r="C111" s="10" t="s">
        <v>164</v>
      </c>
      <c r="D111" s="31">
        <f t="shared" si="2"/>
        <v>279114121</v>
      </c>
      <c r="E111" s="29"/>
      <c r="F111" s="29"/>
      <c r="G111" s="29">
        <v>279114121</v>
      </c>
    </row>
    <row r="112" spans="1:7" s="1" customFormat="1" x14ac:dyDescent="0.2">
      <c r="A112" s="20">
        <v>98</v>
      </c>
      <c r="B112" s="12" t="s">
        <v>165</v>
      </c>
      <c r="C112" s="10" t="s">
        <v>166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167</v>
      </c>
      <c r="C113" s="10" t="s">
        <v>168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169</v>
      </c>
      <c r="C114" s="10" t="s">
        <v>170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171</v>
      </c>
      <c r="C115" s="10" t="s">
        <v>172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173</v>
      </c>
      <c r="C116" s="10" t="s">
        <v>174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175</v>
      </c>
      <c r="C117" s="10" t="s">
        <v>176</v>
      </c>
      <c r="D117" s="31">
        <f t="shared" si="2"/>
        <v>1211203468</v>
      </c>
      <c r="E117" s="29"/>
      <c r="F117" s="29"/>
      <c r="G117" s="29">
        <v>1211203468</v>
      </c>
    </row>
    <row r="118" spans="1:7" s="1" customFormat="1" x14ac:dyDescent="0.2">
      <c r="A118" s="20">
        <v>104</v>
      </c>
      <c r="B118" s="17" t="s">
        <v>177</v>
      </c>
      <c r="C118" s="15" t="s">
        <v>178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179</v>
      </c>
      <c r="C119" s="10" t="s">
        <v>180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181</v>
      </c>
      <c r="C120" s="10" t="s">
        <v>182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183</v>
      </c>
      <c r="C121" s="18" t="s">
        <v>184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185</v>
      </c>
      <c r="C122" s="10" t="s">
        <v>262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186</v>
      </c>
      <c r="C123" s="10" t="s">
        <v>251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330</v>
      </c>
      <c r="C124" s="10" t="s">
        <v>318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5" t="s">
        <v>419</v>
      </c>
      <c r="C125" s="15" t="s">
        <v>420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187</v>
      </c>
      <c r="C126" s="10" t="s">
        <v>321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188</v>
      </c>
      <c r="C127" s="10" t="s">
        <v>189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190</v>
      </c>
      <c r="C128" s="35" t="s">
        <v>307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191</v>
      </c>
      <c r="C129" s="10" t="s">
        <v>226</v>
      </c>
      <c r="D129" s="31">
        <f t="shared" si="2"/>
        <v>30139946</v>
      </c>
      <c r="E129" s="29">
        <v>17944206</v>
      </c>
      <c r="F129" s="29">
        <v>5366900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192</v>
      </c>
      <c r="C130" s="10" t="s">
        <v>193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194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195</v>
      </c>
      <c r="C132" s="10" t="s">
        <v>46</v>
      </c>
      <c r="D132" s="31">
        <f t="shared" si="2"/>
        <v>19136422</v>
      </c>
      <c r="E132" s="29">
        <v>329590</v>
      </c>
      <c r="F132" s="29">
        <v>0</v>
      </c>
      <c r="G132" s="29">
        <v>18806832</v>
      </c>
    </row>
    <row r="133" spans="1:7" s="1" customFormat="1" x14ac:dyDescent="0.2">
      <c r="A133" s="20">
        <v>119</v>
      </c>
      <c r="B133" s="12" t="s">
        <v>196</v>
      </c>
      <c r="C133" s="10" t="s">
        <v>228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197</v>
      </c>
      <c r="C134" s="10" t="s">
        <v>48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198</v>
      </c>
      <c r="C135" s="10" t="s">
        <v>47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199</v>
      </c>
      <c r="C136" s="10" t="s">
        <v>200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201</v>
      </c>
      <c r="C137" s="10" t="s">
        <v>41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202</v>
      </c>
      <c r="C138" s="10" t="s">
        <v>227</v>
      </c>
      <c r="D138" s="31">
        <f t="shared" si="3"/>
        <v>1337280</v>
      </c>
      <c r="E138" s="29">
        <v>1337280</v>
      </c>
      <c r="F138" s="29"/>
      <c r="G138" s="29"/>
    </row>
    <row r="139" spans="1:7" s="1" customFormat="1" ht="24" x14ac:dyDescent="0.2">
      <c r="A139" s="20">
        <v>125</v>
      </c>
      <c r="B139" s="13" t="s">
        <v>203</v>
      </c>
      <c r="C139" s="10" t="s">
        <v>461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204</v>
      </c>
      <c r="C140" s="10" t="s">
        <v>205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206</v>
      </c>
      <c r="C141" s="10" t="s">
        <v>207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208</v>
      </c>
      <c r="C142" s="10" t="s">
        <v>209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9" t="s">
        <v>252</v>
      </c>
      <c r="C143" s="91" t="s">
        <v>253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92" t="s">
        <v>254</v>
      </c>
      <c r="C144" s="41" t="s">
        <v>255</v>
      </c>
      <c r="D144" s="31">
        <f t="shared" si="3"/>
        <v>0</v>
      </c>
      <c r="E144" s="29"/>
      <c r="F144" s="29"/>
      <c r="G144" s="29"/>
    </row>
    <row r="145" spans="1:10" x14ac:dyDescent="0.2">
      <c r="A145" s="20">
        <v>131</v>
      </c>
      <c r="B145" s="93" t="s">
        <v>256</v>
      </c>
      <c r="C145" s="145" t="s">
        <v>417</v>
      </c>
      <c r="D145" s="31">
        <f t="shared" si="3"/>
        <v>0</v>
      </c>
      <c r="E145" s="29"/>
      <c r="F145" s="29"/>
      <c r="G145" s="29"/>
    </row>
    <row r="146" spans="1:10" x14ac:dyDescent="0.2">
      <c r="A146" s="20">
        <v>132</v>
      </c>
      <c r="B146" s="20" t="s">
        <v>260</v>
      </c>
      <c r="C146" s="28" t="s">
        <v>261</v>
      </c>
      <c r="D146" s="31">
        <f t="shared" si="3"/>
        <v>0</v>
      </c>
      <c r="E146" s="29"/>
      <c r="F146" s="29"/>
      <c r="G146" s="29"/>
    </row>
    <row r="147" spans="1:10" x14ac:dyDescent="0.2">
      <c r="A147" s="20">
        <v>133</v>
      </c>
      <c r="B147" s="55" t="s">
        <v>312</v>
      </c>
      <c r="C147" s="28" t="s">
        <v>311</v>
      </c>
      <c r="D147" s="31">
        <f t="shared" si="3"/>
        <v>0</v>
      </c>
      <c r="E147" s="29"/>
      <c r="F147" s="29"/>
      <c r="G147" s="29"/>
    </row>
    <row r="148" spans="1:10" x14ac:dyDescent="0.2">
      <c r="A148" s="20">
        <v>134</v>
      </c>
      <c r="B148" s="55" t="s">
        <v>320</v>
      </c>
      <c r="C148" s="28" t="s">
        <v>317</v>
      </c>
      <c r="D148" s="31">
        <f t="shared" si="3"/>
        <v>0</v>
      </c>
      <c r="E148" s="29"/>
      <c r="F148" s="29"/>
      <c r="G148" s="29"/>
    </row>
    <row r="149" spans="1:10" s="4" customFormat="1" x14ac:dyDescent="0.2">
      <c r="A149" s="20">
        <v>135</v>
      </c>
      <c r="B149" s="55" t="s">
        <v>412</v>
      </c>
      <c r="C149" s="15" t="s">
        <v>413</v>
      </c>
      <c r="D149" s="31">
        <f t="shared" si="3"/>
        <v>0</v>
      </c>
      <c r="E149" s="29"/>
      <c r="F149" s="29"/>
      <c r="G149" s="29"/>
      <c r="H149" s="8"/>
      <c r="I149" s="8"/>
      <c r="J149" s="8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6"/>
  <sheetViews>
    <sheetView zoomScale="110" zoomScaleNormal="110" workbookViewId="0">
      <pane xSplit="4" ySplit="7" topLeftCell="N20" activePane="bottomRight" state="frozen"/>
      <selection pane="topRight" activeCell="E1" sqref="E1"/>
      <selection pane="bottomLeft" activeCell="A8" sqref="A8"/>
      <selection pane="bottomRight" activeCell="Q22" sqref="Q22"/>
    </sheetView>
  </sheetViews>
  <sheetFormatPr defaultRowHeight="11.25" x14ac:dyDescent="0.2"/>
  <cols>
    <col min="1" max="1" width="3.7109375" style="241" customWidth="1"/>
    <col min="2" max="2" width="9.140625" style="241"/>
    <col min="3" max="3" width="27.7109375" style="241" customWidth="1"/>
    <col min="4" max="4" width="10.42578125" style="241" customWidth="1"/>
    <col min="5" max="6" width="12" style="241" customWidth="1"/>
    <col min="7" max="8" width="11.140625" style="241" customWidth="1"/>
    <col min="9" max="9" width="12" style="241" customWidth="1"/>
    <col min="10" max="10" width="11" style="241" customWidth="1"/>
    <col min="11" max="11" width="11.7109375" style="241" customWidth="1"/>
    <col min="12" max="12" width="11.42578125" style="241" customWidth="1"/>
    <col min="13" max="14" width="12.7109375" style="241" customWidth="1"/>
    <col min="15" max="15" width="12.28515625" style="241" customWidth="1"/>
    <col min="16" max="16" width="11.28515625" style="241" customWidth="1"/>
    <col min="17" max="17" width="9.7109375" style="241" customWidth="1"/>
    <col min="18" max="18" width="13.28515625" style="241" customWidth="1"/>
    <col min="19" max="19" width="11" style="241" customWidth="1"/>
    <col min="20" max="21" width="10.85546875" style="241" bestFit="1" customWidth="1"/>
    <col min="22" max="22" width="9.28515625" style="241" bestFit="1" customWidth="1"/>
    <col min="23" max="23" width="10.85546875" style="241" bestFit="1" customWidth="1"/>
    <col min="24" max="16384" width="9.140625" style="241"/>
  </cols>
  <sheetData>
    <row r="1" spans="1:23" s="240" customFormat="1" ht="15.75" x14ac:dyDescent="0.25">
      <c r="A1" s="488" t="s">
        <v>429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</row>
    <row r="3" spans="1:23" x14ac:dyDescent="0.2">
      <c r="A3" s="489" t="s">
        <v>44</v>
      </c>
      <c r="B3" s="490" t="s">
        <v>345</v>
      </c>
      <c r="C3" s="493" t="s">
        <v>336</v>
      </c>
      <c r="D3" s="496" t="s">
        <v>346</v>
      </c>
      <c r="E3" s="499" t="s">
        <v>347</v>
      </c>
      <c r="F3" s="500"/>
      <c r="G3" s="500"/>
      <c r="H3" s="500"/>
      <c r="I3" s="500"/>
      <c r="J3" s="500"/>
      <c r="K3" s="501"/>
      <c r="L3" s="470" t="s">
        <v>348</v>
      </c>
      <c r="M3" s="471"/>
      <c r="N3" s="471"/>
      <c r="O3" s="471"/>
      <c r="P3" s="471"/>
      <c r="Q3" s="471"/>
      <c r="R3" s="471"/>
      <c r="S3" s="471"/>
      <c r="T3" s="472"/>
    </row>
    <row r="4" spans="1:23" ht="16.5" customHeight="1" x14ac:dyDescent="0.2">
      <c r="A4" s="489"/>
      <c r="B4" s="491"/>
      <c r="C4" s="494"/>
      <c r="D4" s="497"/>
      <c r="E4" s="502" t="s">
        <v>349</v>
      </c>
      <c r="F4" s="503"/>
      <c r="G4" s="506" t="s">
        <v>350</v>
      </c>
      <c r="H4" s="506"/>
      <c r="I4" s="506"/>
      <c r="J4" s="506"/>
      <c r="K4" s="506"/>
      <c r="L4" s="473" t="s">
        <v>351</v>
      </c>
      <c r="M4" s="473"/>
      <c r="N4" s="473"/>
      <c r="O4" s="473"/>
      <c r="P4" s="474" t="s">
        <v>349</v>
      </c>
      <c r="Q4" s="475"/>
      <c r="R4" s="475"/>
      <c r="S4" s="475"/>
      <c r="T4" s="476"/>
    </row>
    <row r="5" spans="1:23" ht="20.25" customHeight="1" x14ac:dyDescent="0.2">
      <c r="A5" s="489"/>
      <c r="B5" s="491"/>
      <c r="C5" s="494"/>
      <c r="D5" s="497"/>
      <c r="E5" s="504"/>
      <c r="F5" s="505"/>
      <c r="G5" s="506"/>
      <c r="H5" s="506"/>
      <c r="I5" s="506"/>
      <c r="J5" s="506"/>
      <c r="K5" s="506"/>
      <c r="L5" s="254" t="s">
        <v>352</v>
      </c>
      <c r="M5" s="480" t="s">
        <v>350</v>
      </c>
      <c r="N5" s="481"/>
      <c r="O5" s="482"/>
      <c r="P5" s="477"/>
      <c r="Q5" s="478"/>
      <c r="R5" s="478"/>
      <c r="S5" s="478"/>
      <c r="T5" s="479"/>
    </row>
    <row r="6" spans="1:23" ht="15" customHeight="1" x14ac:dyDescent="0.2">
      <c r="A6" s="489"/>
      <c r="B6" s="491"/>
      <c r="C6" s="494"/>
      <c r="D6" s="497"/>
      <c r="E6" s="483" t="s">
        <v>353</v>
      </c>
      <c r="F6" s="485" t="s">
        <v>354</v>
      </c>
      <c r="G6" s="483" t="s">
        <v>355</v>
      </c>
      <c r="H6" s="485" t="s">
        <v>354</v>
      </c>
      <c r="I6" s="487" t="s">
        <v>353</v>
      </c>
      <c r="J6" s="487" t="s">
        <v>356</v>
      </c>
      <c r="K6" s="487"/>
      <c r="L6" s="485" t="s">
        <v>353</v>
      </c>
      <c r="M6" s="485" t="s">
        <v>354</v>
      </c>
      <c r="N6" s="485" t="s">
        <v>357</v>
      </c>
      <c r="O6" s="483" t="s">
        <v>355</v>
      </c>
      <c r="P6" s="485" t="s">
        <v>354</v>
      </c>
      <c r="Q6" s="485" t="s">
        <v>357</v>
      </c>
      <c r="R6" s="485" t="s">
        <v>358</v>
      </c>
      <c r="S6" s="487" t="s">
        <v>359</v>
      </c>
      <c r="T6" s="483" t="s">
        <v>355</v>
      </c>
    </row>
    <row r="7" spans="1:23" ht="33.75" customHeight="1" x14ac:dyDescent="0.2">
      <c r="A7" s="489"/>
      <c r="B7" s="492"/>
      <c r="C7" s="495"/>
      <c r="D7" s="498"/>
      <c r="E7" s="484"/>
      <c r="F7" s="486"/>
      <c r="G7" s="484"/>
      <c r="H7" s="486"/>
      <c r="I7" s="487"/>
      <c r="J7" s="255" t="s">
        <v>360</v>
      </c>
      <c r="K7" s="255" t="s">
        <v>361</v>
      </c>
      <c r="L7" s="486"/>
      <c r="M7" s="486"/>
      <c r="N7" s="486"/>
      <c r="O7" s="484"/>
      <c r="P7" s="486"/>
      <c r="Q7" s="486"/>
      <c r="R7" s="486"/>
      <c r="S7" s="487"/>
      <c r="T7" s="484"/>
      <c r="U7" s="251" t="s">
        <v>327</v>
      </c>
      <c r="V7" s="251" t="s">
        <v>328</v>
      </c>
      <c r="W7" s="251" t="s">
        <v>329</v>
      </c>
    </row>
    <row r="8" spans="1:23" ht="15" customHeight="1" x14ac:dyDescent="0.2">
      <c r="A8" s="243">
        <v>1</v>
      </c>
      <c r="B8" s="85" t="s">
        <v>191</v>
      </c>
      <c r="C8" s="252" t="s">
        <v>362</v>
      </c>
      <c r="D8" s="244">
        <f>SUM(E8:T8)</f>
        <v>30139946</v>
      </c>
      <c r="E8" s="254">
        <v>0</v>
      </c>
      <c r="F8" s="254">
        <v>0</v>
      </c>
      <c r="G8" s="254">
        <v>0</v>
      </c>
      <c r="H8" s="256"/>
      <c r="I8" s="254">
        <v>2300100</v>
      </c>
      <c r="J8" s="254">
        <v>4457600</v>
      </c>
      <c r="K8" s="254">
        <v>3970056</v>
      </c>
      <c r="L8" s="257">
        <v>5366900</v>
      </c>
      <c r="M8" s="257"/>
      <c r="N8" s="254">
        <v>6900300</v>
      </c>
      <c r="O8" s="254">
        <v>316150</v>
      </c>
      <c r="P8" s="254">
        <v>0</v>
      </c>
      <c r="Q8" s="254">
        <v>0</v>
      </c>
      <c r="R8" s="254">
        <v>0</v>
      </c>
      <c r="S8" s="254">
        <v>0</v>
      </c>
      <c r="T8" s="254">
        <v>6828840</v>
      </c>
      <c r="U8" s="251">
        <v>17944206</v>
      </c>
      <c r="V8" s="251">
        <v>5366900</v>
      </c>
      <c r="W8" s="251">
        <v>6828840</v>
      </c>
    </row>
    <row r="9" spans="1:23" ht="15" customHeight="1" x14ac:dyDescent="0.2">
      <c r="A9" s="243">
        <v>2</v>
      </c>
      <c r="B9" s="86" t="s">
        <v>195</v>
      </c>
      <c r="C9" s="245" t="s">
        <v>46</v>
      </c>
      <c r="D9" s="244">
        <f t="shared" ref="D9:D20" si="0">SUM(E9:T9)</f>
        <v>19136422</v>
      </c>
      <c r="E9" s="254">
        <v>0</v>
      </c>
      <c r="F9" s="254">
        <v>0</v>
      </c>
      <c r="G9" s="254">
        <v>252920</v>
      </c>
      <c r="H9" s="256"/>
      <c r="I9" s="254">
        <v>76670</v>
      </c>
      <c r="J9" s="254">
        <v>0</v>
      </c>
      <c r="K9" s="254">
        <v>0</v>
      </c>
      <c r="L9" s="257">
        <v>0</v>
      </c>
      <c r="M9" s="257"/>
      <c r="N9" s="254">
        <v>0</v>
      </c>
      <c r="O9" s="254">
        <v>0</v>
      </c>
      <c r="P9" s="254">
        <v>0</v>
      </c>
      <c r="Q9" s="254">
        <v>6164268</v>
      </c>
      <c r="R9" s="254">
        <v>2247552</v>
      </c>
      <c r="S9" s="254">
        <v>0</v>
      </c>
      <c r="T9" s="254">
        <v>10395012</v>
      </c>
      <c r="U9" s="251">
        <v>329590</v>
      </c>
      <c r="V9" s="251">
        <v>0</v>
      </c>
      <c r="W9" s="251">
        <v>18806832</v>
      </c>
    </row>
    <row r="10" spans="1:23" ht="12" x14ac:dyDescent="0.2">
      <c r="A10" s="243">
        <v>3</v>
      </c>
      <c r="B10" s="86" t="s">
        <v>192</v>
      </c>
      <c r="C10" s="237" t="s">
        <v>193</v>
      </c>
      <c r="D10" s="244">
        <f t="shared" si="0"/>
        <v>267456</v>
      </c>
      <c r="E10" s="254">
        <v>0</v>
      </c>
      <c r="F10" s="254">
        <v>0</v>
      </c>
      <c r="G10" s="254">
        <v>0</v>
      </c>
      <c r="H10" s="256"/>
      <c r="I10" s="254">
        <v>0</v>
      </c>
      <c r="J10" s="254">
        <v>267456</v>
      </c>
      <c r="K10" s="254">
        <v>0</v>
      </c>
      <c r="L10" s="257">
        <v>0</v>
      </c>
      <c r="M10" s="258"/>
      <c r="N10" s="254">
        <v>0</v>
      </c>
      <c r="O10" s="254">
        <v>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1">
        <v>267456</v>
      </c>
      <c r="V10" s="251">
        <v>0</v>
      </c>
      <c r="W10" s="251">
        <v>0</v>
      </c>
    </row>
    <row r="11" spans="1:23" x14ac:dyDescent="0.2">
      <c r="A11" s="243">
        <v>4</v>
      </c>
      <c r="B11" s="85" t="s">
        <v>194</v>
      </c>
      <c r="C11" s="245" t="s">
        <v>40</v>
      </c>
      <c r="D11" s="244">
        <f t="shared" si="0"/>
        <v>4011840</v>
      </c>
      <c r="E11" s="254">
        <v>0</v>
      </c>
      <c r="F11" s="254">
        <v>0</v>
      </c>
      <c r="G11" s="254">
        <v>0</v>
      </c>
      <c r="H11" s="256"/>
      <c r="I11" s="254">
        <v>0</v>
      </c>
      <c r="J11" s="254">
        <v>4011840</v>
      </c>
      <c r="K11" s="254">
        <v>0</v>
      </c>
      <c r="L11" s="257">
        <v>0</v>
      </c>
      <c r="M11" s="258"/>
      <c r="N11" s="254">
        <v>0</v>
      </c>
      <c r="O11" s="254">
        <v>0</v>
      </c>
      <c r="P11" s="254">
        <v>0</v>
      </c>
      <c r="Q11" s="254">
        <v>0</v>
      </c>
      <c r="R11" s="254">
        <v>0</v>
      </c>
      <c r="S11" s="254">
        <v>0</v>
      </c>
      <c r="T11" s="254">
        <v>0</v>
      </c>
      <c r="U11" s="251">
        <v>4011840</v>
      </c>
      <c r="V11" s="251">
        <v>0</v>
      </c>
      <c r="W11" s="251">
        <v>0</v>
      </c>
    </row>
    <row r="12" spans="1:23" x14ac:dyDescent="0.2">
      <c r="A12" s="243">
        <v>5</v>
      </c>
      <c r="B12" s="87" t="s">
        <v>202</v>
      </c>
      <c r="C12" s="245" t="s">
        <v>227</v>
      </c>
      <c r="D12" s="244">
        <f t="shared" si="0"/>
        <v>1337280</v>
      </c>
      <c r="E12" s="254">
        <v>0</v>
      </c>
      <c r="F12" s="254">
        <v>0</v>
      </c>
      <c r="G12" s="254">
        <v>0</v>
      </c>
      <c r="H12" s="256"/>
      <c r="I12" s="254">
        <v>0</v>
      </c>
      <c r="J12" s="254">
        <v>1337280</v>
      </c>
      <c r="K12" s="254">
        <v>0</v>
      </c>
      <c r="L12" s="257">
        <v>0</v>
      </c>
      <c r="M12" s="258"/>
      <c r="N12" s="254">
        <v>0</v>
      </c>
      <c r="O12" s="254">
        <v>0</v>
      </c>
      <c r="P12" s="254">
        <v>0</v>
      </c>
      <c r="Q12" s="254">
        <v>0</v>
      </c>
      <c r="R12" s="254">
        <v>0</v>
      </c>
      <c r="S12" s="254">
        <v>0</v>
      </c>
      <c r="T12" s="254">
        <v>0</v>
      </c>
      <c r="U12" s="251">
        <v>1337280</v>
      </c>
      <c r="V12" s="251">
        <v>0</v>
      </c>
      <c r="W12" s="251">
        <v>0</v>
      </c>
    </row>
    <row r="13" spans="1:23" x14ac:dyDescent="0.2">
      <c r="A13" s="243">
        <v>6</v>
      </c>
      <c r="B13" s="88" t="s">
        <v>203</v>
      </c>
      <c r="C13" s="245" t="s">
        <v>462</v>
      </c>
      <c r="D13" s="244">
        <f t="shared" si="0"/>
        <v>1337280</v>
      </c>
      <c r="E13" s="254">
        <v>0</v>
      </c>
      <c r="F13" s="254">
        <v>0</v>
      </c>
      <c r="G13" s="254">
        <v>0</v>
      </c>
      <c r="H13" s="256"/>
      <c r="I13" s="254">
        <v>0</v>
      </c>
      <c r="J13" s="254">
        <v>1337280</v>
      </c>
      <c r="K13" s="254">
        <v>0</v>
      </c>
      <c r="L13" s="257">
        <v>0</v>
      </c>
      <c r="M13" s="258"/>
      <c r="N13" s="254">
        <v>0</v>
      </c>
      <c r="O13" s="254">
        <v>0</v>
      </c>
      <c r="P13" s="254">
        <v>0</v>
      </c>
      <c r="Q13" s="254">
        <v>0</v>
      </c>
      <c r="R13" s="254">
        <v>0</v>
      </c>
      <c r="S13" s="254">
        <v>0</v>
      </c>
      <c r="T13" s="254">
        <v>0</v>
      </c>
      <c r="U13" s="251">
        <v>1337280</v>
      </c>
      <c r="V13" s="251">
        <v>0</v>
      </c>
      <c r="W13" s="251">
        <v>0</v>
      </c>
    </row>
    <row r="14" spans="1:23" x14ac:dyDescent="0.2">
      <c r="A14" s="243">
        <v>7</v>
      </c>
      <c r="B14" s="86" t="s">
        <v>139</v>
      </c>
      <c r="C14" s="245" t="s">
        <v>363</v>
      </c>
      <c r="D14" s="244">
        <f t="shared" si="0"/>
        <v>6111790</v>
      </c>
      <c r="E14" s="254">
        <v>0</v>
      </c>
      <c r="F14" s="254">
        <v>0</v>
      </c>
      <c r="G14" s="254">
        <v>0</v>
      </c>
      <c r="H14" s="256"/>
      <c r="I14" s="254">
        <v>0</v>
      </c>
      <c r="J14" s="254">
        <v>4457600</v>
      </c>
      <c r="K14" s="254">
        <v>1654190</v>
      </c>
      <c r="L14" s="257">
        <v>0</v>
      </c>
      <c r="M14" s="258"/>
      <c r="N14" s="254">
        <v>0</v>
      </c>
      <c r="O14" s="254">
        <v>0</v>
      </c>
      <c r="P14" s="254">
        <v>0</v>
      </c>
      <c r="Q14" s="254">
        <v>0</v>
      </c>
      <c r="R14" s="254">
        <v>0</v>
      </c>
      <c r="S14" s="254">
        <v>0</v>
      </c>
      <c r="T14" s="254">
        <v>0</v>
      </c>
      <c r="U14" s="251">
        <v>6111790</v>
      </c>
      <c r="V14" s="251">
        <v>0</v>
      </c>
      <c r="W14" s="251">
        <v>0</v>
      </c>
    </row>
    <row r="15" spans="1:23" x14ac:dyDescent="0.2">
      <c r="A15" s="243">
        <v>8</v>
      </c>
      <c r="B15" s="85" t="s">
        <v>62</v>
      </c>
      <c r="C15" s="245" t="s">
        <v>364</v>
      </c>
      <c r="D15" s="244">
        <f t="shared" si="0"/>
        <v>1337280</v>
      </c>
      <c r="E15" s="254">
        <v>0</v>
      </c>
      <c r="F15" s="254">
        <v>0</v>
      </c>
      <c r="G15" s="254">
        <v>0</v>
      </c>
      <c r="H15" s="256"/>
      <c r="I15" s="254">
        <v>0</v>
      </c>
      <c r="J15" s="254">
        <v>1337280</v>
      </c>
      <c r="K15" s="254">
        <v>0</v>
      </c>
      <c r="L15" s="257">
        <v>0</v>
      </c>
      <c r="M15" s="258"/>
      <c r="N15" s="254">
        <v>0</v>
      </c>
      <c r="O15" s="254">
        <v>0</v>
      </c>
      <c r="P15" s="254">
        <v>0</v>
      </c>
      <c r="Q15" s="254">
        <v>0</v>
      </c>
      <c r="R15" s="254">
        <v>0</v>
      </c>
      <c r="S15" s="254">
        <v>0</v>
      </c>
      <c r="T15" s="254">
        <v>0</v>
      </c>
      <c r="U15" s="251">
        <v>1337280</v>
      </c>
      <c r="V15" s="251">
        <v>0</v>
      </c>
      <c r="W15" s="251">
        <v>0</v>
      </c>
    </row>
    <row r="16" spans="1:23" ht="13.5" customHeight="1" x14ac:dyDescent="0.2">
      <c r="A16" s="243">
        <v>9</v>
      </c>
      <c r="B16" s="86" t="s">
        <v>84</v>
      </c>
      <c r="C16" s="252" t="s">
        <v>365</v>
      </c>
      <c r="D16" s="244">
        <f t="shared" si="0"/>
        <v>1916750</v>
      </c>
      <c r="E16" s="254">
        <v>0</v>
      </c>
      <c r="F16" s="254">
        <v>0</v>
      </c>
      <c r="G16" s="254">
        <v>0</v>
      </c>
      <c r="H16" s="254"/>
      <c r="I16" s="254">
        <v>1150050</v>
      </c>
      <c r="J16" s="254">
        <v>0</v>
      </c>
      <c r="K16" s="254">
        <v>0</v>
      </c>
      <c r="L16" s="257">
        <v>0</v>
      </c>
      <c r="M16" s="258"/>
      <c r="N16" s="258">
        <v>766700</v>
      </c>
      <c r="O16" s="254">
        <v>0</v>
      </c>
      <c r="P16" s="254">
        <v>0</v>
      </c>
      <c r="Q16" s="254">
        <v>0</v>
      </c>
      <c r="R16" s="254">
        <v>0</v>
      </c>
      <c r="S16" s="254">
        <v>0</v>
      </c>
      <c r="T16" s="254">
        <v>0</v>
      </c>
      <c r="U16" s="251">
        <v>1916750</v>
      </c>
      <c r="V16" s="251">
        <v>0</v>
      </c>
      <c r="W16" s="251">
        <v>0</v>
      </c>
    </row>
    <row r="17" spans="1:23" ht="13.5" customHeight="1" x14ac:dyDescent="0.2">
      <c r="A17" s="243">
        <v>10</v>
      </c>
      <c r="B17" s="239" t="s">
        <v>158</v>
      </c>
      <c r="C17" s="237" t="s">
        <v>13</v>
      </c>
      <c r="D17" s="244">
        <f t="shared" si="0"/>
        <v>79860</v>
      </c>
      <c r="E17" s="254">
        <v>0</v>
      </c>
      <c r="F17" s="254">
        <v>0</v>
      </c>
      <c r="G17" s="254">
        <v>0</v>
      </c>
      <c r="H17" s="254">
        <v>36300</v>
      </c>
      <c r="I17" s="254">
        <v>0</v>
      </c>
      <c r="J17" s="254">
        <v>0</v>
      </c>
      <c r="K17" s="254">
        <v>0</v>
      </c>
      <c r="L17" s="257">
        <v>0</v>
      </c>
      <c r="M17" s="258">
        <v>43560</v>
      </c>
      <c r="N17" s="258">
        <v>0</v>
      </c>
      <c r="O17" s="254">
        <v>0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1">
        <v>79860</v>
      </c>
      <c r="V17" s="251">
        <v>0</v>
      </c>
      <c r="W17" s="251">
        <v>0</v>
      </c>
    </row>
    <row r="18" spans="1:23" ht="12" customHeight="1" x14ac:dyDescent="0.2">
      <c r="A18" s="243">
        <v>11</v>
      </c>
      <c r="B18" s="85" t="s">
        <v>175</v>
      </c>
      <c r="C18" s="252" t="s">
        <v>176</v>
      </c>
      <c r="D18" s="244">
        <f t="shared" si="0"/>
        <v>1211203468</v>
      </c>
      <c r="E18" s="254">
        <v>6348276</v>
      </c>
      <c r="F18" s="254">
        <v>0</v>
      </c>
      <c r="G18" s="254">
        <v>0</v>
      </c>
      <c r="H18" s="254"/>
      <c r="I18" s="254">
        <v>0</v>
      </c>
      <c r="J18" s="254">
        <v>0</v>
      </c>
      <c r="K18" s="254">
        <v>0</v>
      </c>
      <c r="L18" s="257">
        <v>0</v>
      </c>
      <c r="M18" s="258"/>
      <c r="N18" s="258">
        <v>0</v>
      </c>
      <c r="O18" s="254">
        <v>0</v>
      </c>
      <c r="P18" s="254">
        <v>0</v>
      </c>
      <c r="Q18" s="254">
        <v>937359753</v>
      </c>
      <c r="R18" s="254">
        <v>210052464</v>
      </c>
      <c r="S18" s="254">
        <v>53364640</v>
      </c>
      <c r="T18" s="254">
        <v>4078335</v>
      </c>
      <c r="U18" s="251">
        <v>0</v>
      </c>
      <c r="V18" s="251">
        <v>0</v>
      </c>
      <c r="W18" s="251">
        <v>1211276688</v>
      </c>
    </row>
    <row r="19" spans="1:23" x14ac:dyDescent="0.2">
      <c r="A19" s="243">
        <v>12</v>
      </c>
      <c r="B19" s="86" t="s">
        <v>163</v>
      </c>
      <c r="C19" s="245" t="s">
        <v>366</v>
      </c>
      <c r="D19" s="244">
        <f t="shared" si="0"/>
        <v>279114121</v>
      </c>
      <c r="E19" s="254">
        <v>383350</v>
      </c>
      <c r="F19" s="254">
        <v>0</v>
      </c>
      <c r="G19" s="254">
        <v>0</v>
      </c>
      <c r="H19" s="254"/>
      <c r="I19" s="254">
        <v>0</v>
      </c>
      <c r="J19" s="254">
        <v>0</v>
      </c>
      <c r="K19" s="254">
        <v>0</v>
      </c>
      <c r="L19" s="257">
        <v>0</v>
      </c>
      <c r="M19" s="258"/>
      <c r="N19" s="258">
        <v>0</v>
      </c>
      <c r="O19" s="254">
        <v>0</v>
      </c>
      <c r="P19" s="254">
        <v>0</v>
      </c>
      <c r="Q19" s="254">
        <v>219069191</v>
      </c>
      <c r="R19" s="254">
        <v>59661580</v>
      </c>
      <c r="S19" s="254">
        <v>0</v>
      </c>
      <c r="T19" s="254">
        <v>0</v>
      </c>
      <c r="U19" s="251">
        <v>0</v>
      </c>
      <c r="V19" s="251">
        <v>0</v>
      </c>
      <c r="W19" s="251">
        <v>279114121</v>
      </c>
    </row>
    <row r="20" spans="1:23" x14ac:dyDescent="0.2">
      <c r="A20" s="243">
        <v>13</v>
      </c>
      <c r="B20" s="85" t="s">
        <v>188</v>
      </c>
      <c r="C20" s="245" t="s">
        <v>189</v>
      </c>
      <c r="D20" s="244">
        <f t="shared" si="0"/>
        <v>317835012</v>
      </c>
      <c r="E20" s="254">
        <v>920040</v>
      </c>
      <c r="F20" s="254">
        <v>871200</v>
      </c>
      <c r="G20" s="254">
        <v>0</v>
      </c>
      <c r="H20" s="254"/>
      <c r="I20" s="254">
        <v>0</v>
      </c>
      <c r="J20" s="254">
        <v>0</v>
      </c>
      <c r="K20" s="254">
        <v>0</v>
      </c>
      <c r="L20" s="257">
        <v>0</v>
      </c>
      <c r="M20" s="258"/>
      <c r="N20" s="258">
        <v>0</v>
      </c>
      <c r="O20" s="254">
        <v>0</v>
      </c>
      <c r="P20" s="254">
        <v>53571540</v>
      </c>
      <c r="Q20" s="254">
        <v>213111932</v>
      </c>
      <c r="R20" s="254">
        <v>49360300</v>
      </c>
      <c r="S20" s="254">
        <v>0</v>
      </c>
      <c r="T20" s="254">
        <v>0</v>
      </c>
      <c r="U20" s="251">
        <v>0</v>
      </c>
      <c r="V20" s="251">
        <v>0</v>
      </c>
      <c r="W20" s="251">
        <v>317835012</v>
      </c>
    </row>
    <row r="21" spans="1:23" s="249" customFormat="1" ht="10.5" x14ac:dyDescent="0.15">
      <c r="A21" s="247"/>
      <c r="B21" s="247"/>
      <c r="C21" s="248" t="s">
        <v>367</v>
      </c>
      <c r="D21" s="244">
        <f t="shared" ref="D21:W21" si="1">SUM(D8:D20)</f>
        <v>1873828505</v>
      </c>
      <c r="E21" s="244">
        <f t="shared" si="1"/>
        <v>7651666</v>
      </c>
      <c r="F21" s="244">
        <f t="shared" si="1"/>
        <v>871200</v>
      </c>
      <c r="G21" s="244">
        <f t="shared" si="1"/>
        <v>252920</v>
      </c>
      <c r="H21" s="244">
        <f t="shared" si="1"/>
        <v>36300</v>
      </c>
      <c r="I21" s="244">
        <f t="shared" si="1"/>
        <v>3526820</v>
      </c>
      <c r="J21" s="244">
        <f t="shared" si="1"/>
        <v>17206336</v>
      </c>
      <c r="K21" s="244">
        <f t="shared" si="1"/>
        <v>5624246</v>
      </c>
      <c r="L21" s="244">
        <f t="shared" si="1"/>
        <v>5366900</v>
      </c>
      <c r="M21" s="244">
        <f t="shared" si="1"/>
        <v>43560</v>
      </c>
      <c r="N21" s="244">
        <f t="shared" si="1"/>
        <v>7667000</v>
      </c>
      <c r="O21" s="244">
        <f t="shared" si="1"/>
        <v>316150</v>
      </c>
      <c r="P21" s="244">
        <f t="shared" si="1"/>
        <v>53571540</v>
      </c>
      <c r="Q21" s="244">
        <f t="shared" si="1"/>
        <v>1375705144</v>
      </c>
      <c r="R21" s="244">
        <f t="shared" si="1"/>
        <v>321321896</v>
      </c>
      <c r="S21" s="244">
        <f t="shared" si="1"/>
        <v>53364640</v>
      </c>
      <c r="T21" s="244">
        <f t="shared" si="1"/>
        <v>21302187</v>
      </c>
      <c r="U21" s="244">
        <f t="shared" si="1"/>
        <v>34673332</v>
      </c>
      <c r="V21" s="244">
        <f t="shared" si="1"/>
        <v>5366900</v>
      </c>
      <c r="W21" s="244">
        <f t="shared" si="1"/>
        <v>1833861493</v>
      </c>
    </row>
    <row r="22" spans="1:23" ht="22.5" x14ac:dyDescent="0.2">
      <c r="C22" s="252" t="s">
        <v>368</v>
      </c>
      <c r="D22" s="244">
        <f t="shared" ref="D22" si="2">SUM(E22:S22)</f>
        <v>44327144</v>
      </c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>
        <v>44327144</v>
      </c>
      <c r="R22" s="244"/>
      <c r="S22" s="244"/>
      <c r="T22" s="251"/>
      <c r="U22" s="251"/>
      <c r="V22" s="251"/>
      <c r="W22" s="251">
        <v>43407364</v>
      </c>
    </row>
    <row r="23" spans="1:23" ht="21" x14ac:dyDescent="0.2">
      <c r="C23" s="253" t="s">
        <v>369</v>
      </c>
      <c r="D23" s="244">
        <f>D22+D21</f>
        <v>1918155649</v>
      </c>
      <c r="E23" s="244">
        <f t="shared" ref="E23:W23" si="3">E22+E21</f>
        <v>7651666</v>
      </c>
      <c r="F23" s="244">
        <f t="shared" si="3"/>
        <v>871200</v>
      </c>
      <c r="G23" s="244">
        <f t="shared" si="3"/>
        <v>252920</v>
      </c>
      <c r="H23" s="244">
        <f t="shared" si="3"/>
        <v>36300</v>
      </c>
      <c r="I23" s="244">
        <f t="shared" si="3"/>
        <v>3526820</v>
      </c>
      <c r="J23" s="244">
        <f t="shared" si="3"/>
        <v>17206336</v>
      </c>
      <c r="K23" s="244">
        <f t="shared" si="3"/>
        <v>5624246</v>
      </c>
      <c r="L23" s="244">
        <f t="shared" si="3"/>
        <v>5366900</v>
      </c>
      <c r="M23" s="244">
        <f t="shared" si="3"/>
        <v>43560</v>
      </c>
      <c r="N23" s="244">
        <f t="shared" si="3"/>
        <v>7667000</v>
      </c>
      <c r="O23" s="244">
        <f t="shared" si="3"/>
        <v>316150</v>
      </c>
      <c r="P23" s="244">
        <f t="shared" si="3"/>
        <v>53571540</v>
      </c>
      <c r="Q23" s="244">
        <f t="shared" si="3"/>
        <v>1420032288</v>
      </c>
      <c r="R23" s="244">
        <f t="shared" si="3"/>
        <v>321321896</v>
      </c>
      <c r="S23" s="244">
        <f t="shared" si="3"/>
        <v>53364640</v>
      </c>
      <c r="T23" s="246">
        <f t="shared" si="3"/>
        <v>21302187</v>
      </c>
      <c r="U23" s="246">
        <f t="shared" si="3"/>
        <v>34673332</v>
      </c>
      <c r="V23" s="246">
        <f t="shared" si="3"/>
        <v>5366900</v>
      </c>
      <c r="W23" s="246">
        <f t="shared" si="3"/>
        <v>1877268857</v>
      </c>
    </row>
    <row r="25" spans="1:23" s="250" customFormat="1" x14ac:dyDescent="0.2"/>
    <row r="26" spans="1:23" x14ac:dyDescent="0.2">
      <c r="D26" s="250"/>
      <c r="P26" s="242"/>
    </row>
  </sheetData>
  <mergeCells count="27"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8"/>
  <sheetViews>
    <sheetView zoomScale="91" zoomScaleNormal="91" workbookViewId="0">
      <pane xSplit="3" ySplit="11" topLeftCell="D140" activePane="bottomRight" state="frozen"/>
      <selection pane="topRight" activeCell="D1" sqref="D1"/>
      <selection pane="bottomLeft" activeCell="A14" sqref="A14"/>
      <selection pane="bottomRight" activeCell="K157" sqref="K157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16384" width="9.140625" style="8"/>
  </cols>
  <sheetData>
    <row r="1" spans="1:20" x14ac:dyDescent="0.2">
      <c r="B1" s="150"/>
    </row>
    <row r="2" spans="1:20" ht="20.25" customHeight="1" x14ac:dyDescent="0.2">
      <c r="A2" s="301" t="s">
        <v>425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x14ac:dyDescent="0.2">
      <c r="C3" s="9"/>
      <c r="T3" s="8" t="s">
        <v>278</v>
      </c>
    </row>
    <row r="4" spans="1:20" s="2" customFormat="1" ht="15.75" customHeight="1" x14ac:dyDescent="0.2">
      <c r="A4" s="303" t="s">
        <v>44</v>
      </c>
      <c r="B4" s="303" t="s">
        <v>56</v>
      </c>
      <c r="C4" s="304" t="s">
        <v>45</v>
      </c>
      <c r="D4" s="302" t="s">
        <v>264</v>
      </c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</row>
    <row r="5" spans="1:20" ht="15" customHeight="1" x14ac:dyDescent="0.2">
      <c r="A5" s="303"/>
      <c r="B5" s="303"/>
      <c r="C5" s="304"/>
      <c r="D5" s="302" t="s">
        <v>265</v>
      </c>
      <c r="E5" s="302" t="s">
        <v>266</v>
      </c>
      <c r="F5" s="302" t="s">
        <v>267</v>
      </c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 t="s">
        <v>272</v>
      </c>
      <c r="R5" s="302" t="s">
        <v>273</v>
      </c>
      <c r="S5" s="302" t="s">
        <v>289</v>
      </c>
      <c r="T5" s="302" t="s">
        <v>423</v>
      </c>
    </row>
    <row r="6" spans="1:20" ht="14.25" customHeight="1" x14ac:dyDescent="0.2">
      <c r="A6" s="303"/>
      <c r="B6" s="303"/>
      <c r="C6" s="304"/>
      <c r="D6" s="302"/>
      <c r="E6" s="302"/>
      <c r="F6" s="302" t="s">
        <v>263</v>
      </c>
      <c r="G6" s="302" t="s">
        <v>275</v>
      </c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</row>
    <row r="7" spans="1:20" ht="58.5" customHeight="1" x14ac:dyDescent="0.2">
      <c r="A7" s="303"/>
      <c r="B7" s="303"/>
      <c r="C7" s="304"/>
      <c r="D7" s="302"/>
      <c r="E7" s="302"/>
      <c r="F7" s="302"/>
      <c r="G7" s="72" t="s">
        <v>268</v>
      </c>
      <c r="H7" s="72" t="s">
        <v>301</v>
      </c>
      <c r="I7" s="72" t="s">
        <v>450</v>
      </c>
      <c r="J7" s="72" t="s">
        <v>373</v>
      </c>
      <c r="K7" s="72" t="s">
        <v>269</v>
      </c>
      <c r="L7" s="72" t="s">
        <v>270</v>
      </c>
      <c r="M7" s="72" t="s">
        <v>271</v>
      </c>
      <c r="N7" s="72" t="s">
        <v>449</v>
      </c>
      <c r="O7" s="72" t="s">
        <v>276</v>
      </c>
      <c r="P7" s="72" t="s">
        <v>277</v>
      </c>
      <c r="Q7" s="302"/>
      <c r="R7" s="302"/>
      <c r="S7" s="302"/>
      <c r="T7" s="302"/>
    </row>
    <row r="8" spans="1:20" s="2" customFormat="1" x14ac:dyDescent="0.2">
      <c r="A8" s="300" t="s">
        <v>225</v>
      </c>
      <c r="B8" s="300"/>
      <c r="C8" s="300"/>
      <c r="D8" s="50">
        <f>D11+D10+D9</f>
        <v>41677938528</v>
      </c>
      <c r="E8" s="50">
        <f t="shared" ref="E8:T8" si="0">E11+E10+E9</f>
        <v>9617941550</v>
      </c>
      <c r="F8" s="50">
        <f t="shared" si="0"/>
        <v>34903531458</v>
      </c>
      <c r="G8" s="50">
        <f t="shared" si="0"/>
        <v>13920153383</v>
      </c>
      <c r="H8" s="50">
        <f t="shared" si="0"/>
        <v>3649202596</v>
      </c>
      <c r="I8" s="50">
        <f t="shared" si="0"/>
        <v>85142732</v>
      </c>
      <c r="J8" s="50">
        <f t="shared" si="0"/>
        <v>450555530</v>
      </c>
      <c r="K8" s="50">
        <f t="shared" si="0"/>
        <v>2115518023</v>
      </c>
      <c r="L8" s="50">
        <f t="shared" si="0"/>
        <v>8315218419</v>
      </c>
      <c r="M8" s="50">
        <f t="shared" si="0"/>
        <v>2666049836</v>
      </c>
      <c r="N8" s="50">
        <f t="shared" si="0"/>
        <v>859484560</v>
      </c>
      <c r="O8" s="50">
        <f t="shared" si="0"/>
        <v>2842206379</v>
      </c>
      <c r="P8" s="50">
        <f t="shared" si="0"/>
        <v>0</v>
      </c>
      <c r="Q8" s="50">
        <f t="shared" si="0"/>
        <v>5663149924</v>
      </c>
      <c r="R8" s="50">
        <f t="shared" si="0"/>
        <v>1918155649</v>
      </c>
      <c r="S8" s="50">
        <f t="shared" si="0"/>
        <v>2344500420</v>
      </c>
      <c r="T8" s="50">
        <f t="shared" si="0"/>
        <v>96125217529</v>
      </c>
    </row>
    <row r="9" spans="1:20" s="3" customFormat="1" ht="11.25" customHeight="1" x14ac:dyDescent="0.2">
      <c r="A9" s="5"/>
      <c r="B9" s="5"/>
      <c r="C9" s="11" t="s">
        <v>54</v>
      </c>
      <c r="D9" s="38">
        <f>КС!D9</f>
        <v>4051145240</v>
      </c>
      <c r="E9" s="38">
        <f>'ДС(5-26)'!D9</f>
        <v>587922489</v>
      </c>
      <c r="F9" s="38">
        <f>G9+H9+I9+J9+K9+L9+M9+N9+O9+P9</f>
        <v>659681987.69000006</v>
      </c>
      <c r="G9" s="38">
        <f>' Профилактика 5-26'!D11</f>
        <v>114181379</v>
      </c>
      <c r="H9" s="38">
        <f>'Диспан.набл.(КП) '!D9</f>
        <v>11444654</v>
      </c>
      <c r="I9" s="38">
        <f>'Дистанционное набл.(КП)'!D10</f>
        <v>537</v>
      </c>
      <c r="J9" s="38">
        <f>'Центры здоровья'!D9</f>
        <v>312306661.69</v>
      </c>
      <c r="K9" s="38">
        <f>'АПУ неотл.пом.(5-26)'!D9</f>
        <v>62854185</v>
      </c>
      <c r="L9" s="38">
        <f>'АПУ обращения  (5-26)'!D9</f>
        <v>64238710</v>
      </c>
      <c r="M9" s="38">
        <f>'ОДИ ПГГ(5-26)'!D9</f>
        <v>15793886</v>
      </c>
      <c r="N9" s="38">
        <f>'Школа(5-26)'!D8</f>
        <v>1820</v>
      </c>
      <c r="O9" s="38">
        <f>'ФАП(5-26)'!D9</f>
        <v>78860155</v>
      </c>
      <c r="P9" s="37"/>
      <c r="Q9" s="38">
        <f>' СМП '!D9</f>
        <v>127298330</v>
      </c>
      <c r="R9" s="38">
        <f>'Гемодиализ по видам МП(5-26)'!D9</f>
        <v>44327144</v>
      </c>
      <c r="S9" s="38">
        <f>'Мед.реаб.(АПУ,ДС,КС)(5-26) '!D9</f>
        <v>20403543</v>
      </c>
      <c r="T9" s="38">
        <f>D9+E9+F9+Q9+R9+S9</f>
        <v>5490778733.6900005</v>
      </c>
    </row>
    <row r="10" spans="1:20" s="3" customFormat="1" ht="24.75" customHeight="1" x14ac:dyDescent="0.2">
      <c r="A10" s="5"/>
      <c r="B10" s="5"/>
      <c r="C10" s="11" t="s">
        <v>280</v>
      </c>
      <c r="D10" s="38">
        <f>КС!D10</f>
        <v>0</v>
      </c>
      <c r="E10" s="38">
        <f>'ДС(5-26)'!D10</f>
        <v>0</v>
      </c>
      <c r="F10" s="38">
        <f t="shared" ref="F10:F71" si="1">G10+H10+I10+J10+K10+L10+M10+N10+O10+P10</f>
        <v>138135199</v>
      </c>
      <c r="G10" s="38">
        <f>' Профилактика 5-26'!D12</f>
        <v>47751681</v>
      </c>
      <c r="H10" s="38">
        <f>'Диспан.набл.(КП) '!D10</f>
        <v>0</v>
      </c>
      <c r="I10" s="38">
        <f>'Дистанционное набл.(КП)'!D11</f>
        <v>0</v>
      </c>
      <c r="J10" s="38">
        <f>'Центры здоровья'!D10</f>
        <v>0</v>
      </c>
      <c r="K10" s="38">
        <f>'АПУ неотл.пом.(5-26)'!D10</f>
        <v>0</v>
      </c>
      <c r="L10" s="38">
        <f>'АПУ обращения  (5-26)'!D10</f>
        <v>90383518</v>
      </c>
      <c r="M10" s="38">
        <f>'ОДИ ПГГ(5-26)'!D10</f>
        <v>0</v>
      </c>
      <c r="N10" s="38">
        <f>'Школа(5-26)'!D9</f>
        <v>0</v>
      </c>
      <c r="O10" s="38">
        <f>'ФАП(5-26)'!D10</f>
        <v>0</v>
      </c>
      <c r="P10" s="37"/>
      <c r="Q10" s="38">
        <f>' СМП '!D10</f>
        <v>0</v>
      </c>
      <c r="R10" s="38">
        <f>'Гемодиализ по видам МП(5-26)'!D10</f>
        <v>0</v>
      </c>
      <c r="S10" s="38">
        <f>'Мед.реаб.(АПУ,ДС,КС)(5-26) '!D10</f>
        <v>0</v>
      </c>
      <c r="T10" s="38">
        <f>D10+E10+F10+Q10+R10+S10</f>
        <v>138135199</v>
      </c>
    </row>
    <row r="11" spans="1:20" s="2" customFormat="1" x14ac:dyDescent="0.2">
      <c r="A11" s="300" t="s">
        <v>224</v>
      </c>
      <c r="B11" s="300"/>
      <c r="C11" s="300"/>
      <c r="D11" s="50">
        <f t="shared" ref="D11:T11" si="2">SUM(D12:D149)-D92</f>
        <v>37626793288</v>
      </c>
      <c r="E11" s="50">
        <f t="shared" si="2"/>
        <v>9030019061</v>
      </c>
      <c r="F11" s="50">
        <f t="shared" si="2"/>
        <v>34105714271.310001</v>
      </c>
      <c r="G11" s="50">
        <f t="shared" si="2"/>
        <v>13758220323</v>
      </c>
      <c r="H11" s="50">
        <f t="shared" si="2"/>
        <v>3637757942</v>
      </c>
      <c r="I11" s="50">
        <f t="shared" si="2"/>
        <v>85142195</v>
      </c>
      <c r="J11" s="50">
        <f t="shared" si="2"/>
        <v>138248868.31</v>
      </c>
      <c r="K11" s="50">
        <f t="shared" si="2"/>
        <v>2052663838</v>
      </c>
      <c r="L11" s="50">
        <f t="shared" si="2"/>
        <v>8160596191</v>
      </c>
      <c r="M11" s="50">
        <f t="shared" si="2"/>
        <v>2650255950</v>
      </c>
      <c r="N11" s="50">
        <f t="shared" si="2"/>
        <v>859482740</v>
      </c>
      <c r="O11" s="50">
        <f t="shared" si="2"/>
        <v>2763346224</v>
      </c>
      <c r="P11" s="50">
        <f t="shared" si="2"/>
        <v>0</v>
      </c>
      <c r="Q11" s="50">
        <f t="shared" si="2"/>
        <v>5535851594</v>
      </c>
      <c r="R11" s="50">
        <f t="shared" si="2"/>
        <v>1873828505</v>
      </c>
      <c r="S11" s="50">
        <f t="shared" si="2"/>
        <v>2324096877</v>
      </c>
      <c r="T11" s="50">
        <f t="shared" si="2"/>
        <v>90496303596.309998</v>
      </c>
    </row>
    <row r="12" spans="1:20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>КС!D12</f>
        <v>65998634</v>
      </c>
      <c r="E12" s="38">
        <f>'ДС(5-26)'!D12</f>
        <v>11708608</v>
      </c>
      <c r="F12" s="38">
        <f t="shared" si="1"/>
        <v>176203916</v>
      </c>
      <c r="G12" s="38">
        <f>' Профилактика 5-26'!D14</f>
        <v>55665417</v>
      </c>
      <c r="H12" s="38">
        <f>'Диспан.набл.(КП) '!D12</f>
        <v>19084618</v>
      </c>
      <c r="I12" s="38">
        <f>'Дистанционное набл.(КП)'!D13</f>
        <v>528771</v>
      </c>
      <c r="J12" s="38">
        <f>'Центры здоровья'!D12</f>
        <v>0</v>
      </c>
      <c r="K12" s="38">
        <f>'АПУ неотл.пом.(5-26)'!D12</f>
        <v>9747480</v>
      </c>
      <c r="L12" s="38">
        <f>'АПУ обращения  (5-26)'!D12</f>
        <v>35973864</v>
      </c>
      <c r="M12" s="38">
        <f>'ОДИ ПГГ(5-26)'!D12</f>
        <v>2054406</v>
      </c>
      <c r="N12" s="38">
        <f>'Школа(5-26)'!D11</f>
        <v>5827703</v>
      </c>
      <c r="O12" s="38">
        <f>'ФАП(5-26)'!D12</f>
        <v>47321657</v>
      </c>
      <c r="P12" s="38"/>
      <c r="Q12" s="38">
        <f>' СМП '!D12</f>
        <v>0</v>
      </c>
      <c r="R12" s="38">
        <f>'Гемодиализ по видам МП(5-26)'!D12</f>
        <v>0</v>
      </c>
      <c r="S12" s="38">
        <f>'Мед.реаб.(АПУ,ДС,КС)(5-26) '!D12</f>
        <v>0</v>
      </c>
      <c r="T12" s="38">
        <f t="shared" ref="T12:T43" si="3">D12+E12+F12+Q12+R12+S12</f>
        <v>253911158</v>
      </c>
    </row>
    <row r="13" spans="1:20" s="1" customFormat="1" x14ac:dyDescent="0.2">
      <c r="A13" s="20">
        <v>2</v>
      </c>
      <c r="B13" s="13" t="s">
        <v>58</v>
      </c>
      <c r="C13" s="10" t="s">
        <v>210</v>
      </c>
      <c r="D13" s="38">
        <f>КС!D13</f>
        <v>54423616</v>
      </c>
      <c r="E13" s="38">
        <f>'ДС(5-26)'!D13</f>
        <v>12867217</v>
      </c>
      <c r="F13" s="38">
        <f t="shared" si="1"/>
        <v>175367204</v>
      </c>
      <c r="G13" s="38">
        <f>' Профилактика 5-26'!D15</f>
        <v>55572297</v>
      </c>
      <c r="H13" s="38">
        <f>'Диспан.набл.(КП) '!D13</f>
        <v>18495694</v>
      </c>
      <c r="I13" s="38">
        <f>'Дистанционное набл.(КП)'!D14</f>
        <v>507065</v>
      </c>
      <c r="J13" s="38">
        <f>'Центры здоровья'!D13</f>
        <v>0</v>
      </c>
      <c r="K13" s="38">
        <f>'АПУ неотл.пом.(5-26)'!D13</f>
        <v>9844331</v>
      </c>
      <c r="L13" s="38">
        <f>'АПУ обращения  (5-26)'!D13</f>
        <v>36320574</v>
      </c>
      <c r="M13" s="38">
        <f>'ОДИ ПГГ(5-26)'!D13</f>
        <v>2193661</v>
      </c>
      <c r="N13" s="38">
        <f>'Школа(5-26)'!D12</f>
        <v>4125692</v>
      </c>
      <c r="O13" s="38">
        <f>'ФАП(5-26)'!D13</f>
        <v>48307890</v>
      </c>
      <c r="P13" s="38"/>
      <c r="Q13" s="38">
        <f>' СМП '!D13</f>
        <v>0</v>
      </c>
      <c r="R13" s="38">
        <f>'Гемодиализ по видам МП(5-26)'!D13</f>
        <v>0</v>
      </c>
      <c r="S13" s="38">
        <f>'Мед.реаб.(АПУ,ДС,КС)(5-26) '!D13</f>
        <v>0</v>
      </c>
      <c r="T13" s="38">
        <f t="shared" si="3"/>
        <v>242658037</v>
      </c>
    </row>
    <row r="14" spans="1:20" s="19" customFormat="1" x14ac:dyDescent="0.2">
      <c r="A14" s="20">
        <v>3</v>
      </c>
      <c r="B14" s="21" t="s">
        <v>59</v>
      </c>
      <c r="C14" s="10" t="s">
        <v>5</v>
      </c>
      <c r="D14" s="38">
        <f>КС!D14</f>
        <v>315526538</v>
      </c>
      <c r="E14" s="38">
        <f>'ДС(5-26)'!D14</f>
        <v>39548051</v>
      </c>
      <c r="F14" s="38">
        <f t="shared" si="1"/>
        <v>456175941.01999998</v>
      </c>
      <c r="G14" s="38">
        <f>' Профилактика 5-26'!D16</f>
        <v>188737805</v>
      </c>
      <c r="H14" s="38">
        <f>'Диспан.набл.(КП) '!D14</f>
        <v>44623538</v>
      </c>
      <c r="I14" s="38">
        <f>'Дистанционное набл.(КП)'!D15</f>
        <v>1387840</v>
      </c>
      <c r="J14" s="38">
        <f>'Центры здоровья'!D14</f>
        <v>5050285.0200000005</v>
      </c>
      <c r="K14" s="38">
        <f>'АПУ неотл.пом.(5-26)'!D14</f>
        <v>26443870</v>
      </c>
      <c r="L14" s="38">
        <f>'АПУ обращения  (5-26)'!D14</f>
        <v>111475460</v>
      </c>
      <c r="M14" s="38">
        <f>'ОДИ ПГГ(5-26)'!D14</f>
        <v>29444840</v>
      </c>
      <c r="N14" s="38">
        <f>'Школа(5-26)'!D13</f>
        <v>13437782</v>
      </c>
      <c r="O14" s="38">
        <f>'ФАП(5-26)'!D14</f>
        <v>35574521</v>
      </c>
      <c r="P14" s="39"/>
      <c r="Q14" s="38">
        <f>' СМП '!D14</f>
        <v>200243008</v>
      </c>
      <c r="R14" s="38">
        <f>'Гемодиализ по видам МП(5-26)'!D14</f>
        <v>0</v>
      </c>
      <c r="S14" s="38">
        <f>'Мед.реаб.(АПУ,ДС,КС)(5-26) '!D14</f>
        <v>14059298</v>
      </c>
      <c r="T14" s="38">
        <f t="shared" si="3"/>
        <v>1025552836.02</v>
      </c>
    </row>
    <row r="15" spans="1:20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>КС!D15</f>
        <v>56871035</v>
      </c>
      <c r="E15" s="38">
        <f>'ДС(5-26)'!D15</f>
        <v>12552015</v>
      </c>
      <c r="F15" s="38">
        <f t="shared" si="1"/>
        <v>193746737</v>
      </c>
      <c r="G15" s="38">
        <f>' Профилактика 5-26'!D17</f>
        <v>57387464</v>
      </c>
      <c r="H15" s="38">
        <f>'Диспан.набл.(КП) '!D15</f>
        <v>22535041</v>
      </c>
      <c r="I15" s="38">
        <f>'Дистанционное набл.(КП)'!D16</f>
        <v>613188</v>
      </c>
      <c r="J15" s="38">
        <f>'Центры здоровья'!D15</f>
        <v>0</v>
      </c>
      <c r="K15" s="38">
        <f>'АПУ неотл.пом.(5-26)'!D15</f>
        <v>10197723</v>
      </c>
      <c r="L15" s="38">
        <f>'АПУ обращения  (5-26)'!D15</f>
        <v>38655617</v>
      </c>
      <c r="M15" s="38">
        <f>'ОДИ ПГГ(5-26)'!D15</f>
        <v>1690157</v>
      </c>
      <c r="N15" s="38">
        <f>'Школа(5-26)'!D14</f>
        <v>4798382</v>
      </c>
      <c r="O15" s="38">
        <f>'ФАП(5-26)'!D15</f>
        <v>57869165</v>
      </c>
      <c r="P15" s="38"/>
      <c r="Q15" s="38">
        <f>' СМП '!D15</f>
        <v>0</v>
      </c>
      <c r="R15" s="38">
        <f>'Гемодиализ по видам МП(5-26)'!D15</f>
        <v>0</v>
      </c>
      <c r="S15" s="38">
        <f>'Мед.реаб.(АПУ,ДС,КС)(5-26) '!D15</f>
        <v>0</v>
      </c>
      <c r="T15" s="38">
        <f t="shared" si="3"/>
        <v>263169787</v>
      </c>
    </row>
    <row r="16" spans="1:20" s="1" customFormat="1" x14ac:dyDescent="0.2">
      <c r="A16" s="20">
        <v>5</v>
      </c>
      <c r="B16" s="12" t="s">
        <v>61</v>
      </c>
      <c r="C16" s="10" t="s">
        <v>8</v>
      </c>
      <c r="D16" s="38">
        <f>КС!D16</f>
        <v>67871819</v>
      </c>
      <c r="E16" s="38">
        <f>'ДС(5-26)'!D16</f>
        <v>14425141</v>
      </c>
      <c r="F16" s="38">
        <f t="shared" si="1"/>
        <v>195645070</v>
      </c>
      <c r="G16" s="38">
        <f>' Профилактика 5-26'!D18</f>
        <v>66765653</v>
      </c>
      <c r="H16" s="38">
        <f>'Диспан.набл.(КП) '!D16</f>
        <v>21790601</v>
      </c>
      <c r="I16" s="38">
        <f>'Дистанционное набл.(КП)'!D17</f>
        <v>559109</v>
      </c>
      <c r="J16" s="38">
        <f>'Центры здоровья'!D16</f>
        <v>0</v>
      </c>
      <c r="K16" s="38">
        <f>'АПУ неотл.пом.(5-26)'!D16</f>
        <v>11741049</v>
      </c>
      <c r="L16" s="38">
        <f>'АПУ обращения  (5-26)'!D16</f>
        <v>41880471</v>
      </c>
      <c r="M16" s="38">
        <f>'ОДИ ПГГ(5-26)'!D16</f>
        <v>2602922</v>
      </c>
      <c r="N16" s="38">
        <f>'Школа(5-26)'!D15</f>
        <v>5214809</v>
      </c>
      <c r="O16" s="38">
        <f>'ФАП(5-26)'!D16</f>
        <v>45090456</v>
      </c>
      <c r="P16" s="38"/>
      <c r="Q16" s="38">
        <f>' СМП '!D16</f>
        <v>0</v>
      </c>
      <c r="R16" s="38">
        <f>'Гемодиализ по видам МП(5-26)'!D16</f>
        <v>0</v>
      </c>
      <c r="S16" s="38">
        <f>'Мед.реаб.(АПУ,ДС,КС)(5-26) '!D16</f>
        <v>0</v>
      </c>
      <c r="T16" s="38">
        <f t="shared" si="3"/>
        <v>277942030</v>
      </c>
    </row>
    <row r="17" spans="1:20" s="19" customFormat="1" x14ac:dyDescent="0.2">
      <c r="A17" s="20">
        <v>6</v>
      </c>
      <c r="B17" s="21" t="s">
        <v>62</v>
      </c>
      <c r="C17" s="10" t="s">
        <v>63</v>
      </c>
      <c r="D17" s="38">
        <f>КС!D17</f>
        <v>907165124</v>
      </c>
      <c r="E17" s="38">
        <f>'ДС(5-26)'!D17</f>
        <v>149296129</v>
      </c>
      <c r="F17" s="38">
        <f t="shared" si="1"/>
        <v>1134780605.78</v>
      </c>
      <c r="G17" s="38">
        <f>' Профилактика 5-26'!D19</f>
        <v>511623296</v>
      </c>
      <c r="H17" s="38">
        <f>'Диспан.набл.(КП) '!D17</f>
        <v>131771908</v>
      </c>
      <c r="I17" s="38">
        <f>'Дистанционное набл.(КП)'!D18</f>
        <v>2699150</v>
      </c>
      <c r="J17" s="38">
        <f>'Центры здоровья'!D17</f>
        <v>9181614.7800000012</v>
      </c>
      <c r="K17" s="38">
        <f>'АПУ неотл.пом.(5-26)'!D17</f>
        <v>81204208</v>
      </c>
      <c r="L17" s="38">
        <f>'АПУ обращения  (5-26)'!D17</f>
        <v>297519726</v>
      </c>
      <c r="M17" s="38">
        <f>'ОДИ ПГГ(5-26)'!D17</f>
        <v>68495157</v>
      </c>
      <c r="N17" s="38">
        <f>'Школа(5-26)'!D16</f>
        <v>28068587</v>
      </c>
      <c r="O17" s="38">
        <f>'ФАП(5-26)'!D17</f>
        <v>4216959</v>
      </c>
      <c r="P17" s="39"/>
      <c r="Q17" s="38">
        <f>' СМП '!D17</f>
        <v>432328698</v>
      </c>
      <c r="R17" s="38">
        <f>'Гемодиализ по видам МП(5-26)'!D17</f>
        <v>1337280</v>
      </c>
      <c r="S17" s="38">
        <f>'Мед.реаб.(АПУ,ДС,КС)(5-26) '!D17</f>
        <v>40112518</v>
      </c>
      <c r="T17" s="38">
        <f t="shared" si="3"/>
        <v>2665020354.7799997</v>
      </c>
    </row>
    <row r="18" spans="1:20" s="1" customFormat="1" x14ac:dyDescent="0.2">
      <c r="A18" s="20">
        <v>7</v>
      </c>
      <c r="B18" s="12" t="s">
        <v>64</v>
      </c>
      <c r="C18" s="10" t="s">
        <v>212</v>
      </c>
      <c r="D18" s="38">
        <f>КС!D18</f>
        <v>278138354</v>
      </c>
      <c r="E18" s="38">
        <f>'ДС(5-26)'!D18</f>
        <v>34522297</v>
      </c>
      <c r="F18" s="38">
        <f t="shared" si="1"/>
        <v>449617781.73000002</v>
      </c>
      <c r="G18" s="38">
        <f>' Профилактика 5-26'!D20</f>
        <v>179574296</v>
      </c>
      <c r="H18" s="38">
        <f>'Диспан.набл.(КП) '!D18</f>
        <v>56723851</v>
      </c>
      <c r="I18" s="38">
        <f>'Дистанционное набл.(КП)'!D19</f>
        <v>1246083</v>
      </c>
      <c r="J18" s="38">
        <f>'Центры здоровья'!D18</f>
        <v>4722919.7300000004</v>
      </c>
      <c r="K18" s="38">
        <f>'АПУ неотл.пом.(5-26)'!D18</f>
        <v>29751419</v>
      </c>
      <c r="L18" s="38">
        <f>'АПУ обращения  (5-26)'!D18</f>
        <v>108948239</v>
      </c>
      <c r="M18" s="38">
        <f>'ОДИ ПГГ(5-26)'!D18</f>
        <v>16373110</v>
      </c>
      <c r="N18" s="38">
        <f>'Школа(5-26)'!D17</f>
        <v>9732643</v>
      </c>
      <c r="O18" s="38">
        <f>'ФАП(5-26)'!D18</f>
        <v>42545221</v>
      </c>
      <c r="P18" s="38"/>
      <c r="Q18" s="38">
        <f>' СМП '!D18</f>
        <v>0</v>
      </c>
      <c r="R18" s="38">
        <f>'Гемодиализ по видам МП(5-26)'!D18</f>
        <v>0</v>
      </c>
      <c r="S18" s="38">
        <f>'Мед.реаб.(АПУ,ДС,КС)(5-26) '!D18</f>
        <v>24603777</v>
      </c>
      <c r="T18" s="38">
        <f t="shared" si="3"/>
        <v>786882209.73000002</v>
      </c>
    </row>
    <row r="19" spans="1:20" s="1" customFormat="1" x14ac:dyDescent="0.2">
      <c r="A19" s="20">
        <v>8</v>
      </c>
      <c r="B19" s="21" t="s">
        <v>65</v>
      </c>
      <c r="C19" s="10" t="s">
        <v>17</v>
      </c>
      <c r="D19" s="38">
        <f>КС!D19</f>
        <v>51557962</v>
      </c>
      <c r="E19" s="38">
        <f>'ДС(5-26)'!D19</f>
        <v>15540119</v>
      </c>
      <c r="F19" s="38">
        <f t="shared" si="1"/>
        <v>189892962</v>
      </c>
      <c r="G19" s="38">
        <f>' Профилактика 5-26'!D21</f>
        <v>70903712</v>
      </c>
      <c r="H19" s="38">
        <f>'Диспан.набл.(КП) '!D19</f>
        <v>19123811</v>
      </c>
      <c r="I19" s="38">
        <f>'Дистанционное набл.(КП)'!D20</f>
        <v>511002</v>
      </c>
      <c r="J19" s="38">
        <f>'Центры здоровья'!D19</f>
        <v>0</v>
      </c>
      <c r="K19" s="38">
        <f>'АПУ неотл.пом.(5-26)'!D19</f>
        <v>11482696</v>
      </c>
      <c r="L19" s="38">
        <f>'АПУ обращения  (5-26)'!D19</f>
        <v>43520154</v>
      </c>
      <c r="M19" s="38">
        <f>'ОДИ ПГГ(5-26)'!D19</f>
        <v>1794457</v>
      </c>
      <c r="N19" s="38">
        <f>'Школа(5-26)'!D18</f>
        <v>2986850</v>
      </c>
      <c r="O19" s="38">
        <f>'ФАП(5-26)'!D19</f>
        <v>39570280</v>
      </c>
      <c r="P19" s="38"/>
      <c r="Q19" s="38">
        <f>' СМП '!D19</f>
        <v>0</v>
      </c>
      <c r="R19" s="38">
        <f>'Гемодиализ по видам МП(5-26)'!D19</f>
        <v>0</v>
      </c>
      <c r="S19" s="38">
        <f>'Мед.реаб.(АПУ,ДС,КС)(5-26) '!D19</f>
        <v>0</v>
      </c>
      <c r="T19" s="38">
        <f t="shared" si="3"/>
        <v>256991043</v>
      </c>
    </row>
    <row r="20" spans="1:20" s="1" customFormat="1" x14ac:dyDescent="0.2">
      <c r="A20" s="20">
        <v>9</v>
      </c>
      <c r="B20" s="21" t="s">
        <v>66</v>
      </c>
      <c r="C20" s="10" t="s">
        <v>6</v>
      </c>
      <c r="D20" s="38">
        <f>КС!D20</f>
        <v>80114534</v>
      </c>
      <c r="E20" s="38">
        <f>'ДС(5-26)'!D20</f>
        <v>13366071</v>
      </c>
      <c r="F20" s="38">
        <f t="shared" si="1"/>
        <v>202184831</v>
      </c>
      <c r="G20" s="38">
        <f>' Профилактика 5-26'!D22</f>
        <v>61116425</v>
      </c>
      <c r="H20" s="38">
        <f>'Диспан.набл.(КП) '!D20</f>
        <v>23955095</v>
      </c>
      <c r="I20" s="38">
        <f>'Дистанционное набл.(КП)'!D21</f>
        <v>644593</v>
      </c>
      <c r="J20" s="38">
        <f>'Центры здоровья'!D20</f>
        <v>0</v>
      </c>
      <c r="K20" s="38">
        <f>'АПУ неотл.пом.(5-26)'!D20</f>
        <v>10562058</v>
      </c>
      <c r="L20" s="38">
        <f>'АПУ обращения  (5-26)'!D20</f>
        <v>41664130</v>
      </c>
      <c r="M20" s="38">
        <f>'ОДИ ПГГ(5-26)'!D20</f>
        <v>2433101</v>
      </c>
      <c r="N20" s="38">
        <f>'Школа(5-26)'!D19</f>
        <v>5824283</v>
      </c>
      <c r="O20" s="38">
        <f>'ФАП(5-26)'!D20</f>
        <v>55985146</v>
      </c>
      <c r="P20" s="38"/>
      <c r="Q20" s="38">
        <f>' СМП '!D20</f>
        <v>0</v>
      </c>
      <c r="R20" s="38">
        <f>'Гемодиализ по видам МП(5-26)'!D20</f>
        <v>0</v>
      </c>
      <c r="S20" s="38">
        <f>'Мед.реаб.(АПУ,ДС,КС)(5-26) '!D20</f>
        <v>0</v>
      </c>
      <c r="T20" s="38">
        <f t="shared" si="3"/>
        <v>295665436</v>
      </c>
    </row>
    <row r="21" spans="1:20" s="1" customFormat="1" x14ac:dyDescent="0.2">
      <c r="A21" s="20">
        <v>10</v>
      </c>
      <c r="B21" s="21" t="s">
        <v>67</v>
      </c>
      <c r="C21" s="10" t="s">
        <v>18</v>
      </c>
      <c r="D21" s="38">
        <f>КС!D21</f>
        <v>63173599</v>
      </c>
      <c r="E21" s="38">
        <f>'ДС(5-26)'!D21</f>
        <v>18064145</v>
      </c>
      <c r="F21" s="38">
        <f t="shared" si="1"/>
        <v>239440693</v>
      </c>
      <c r="G21" s="38">
        <f>' Профилактика 5-26'!D23</f>
        <v>81508536</v>
      </c>
      <c r="H21" s="38">
        <f>'Диспан.набл.(КП) '!D21</f>
        <v>31965883</v>
      </c>
      <c r="I21" s="38">
        <f>'Дистанционное набл.(КП)'!D22</f>
        <v>762450</v>
      </c>
      <c r="J21" s="38">
        <f>'Центры здоровья'!D21</f>
        <v>0</v>
      </c>
      <c r="K21" s="38">
        <f>'АПУ неотл.пом.(5-26)'!D21</f>
        <v>14969148</v>
      </c>
      <c r="L21" s="38">
        <f>'АПУ обращения  (5-26)'!D21</f>
        <v>52798820</v>
      </c>
      <c r="M21" s="38">
        <f>'ОДИ ПГГ(5-26)'!D21</f>
        <v>3370485</v>
      </c>
      <c r="N21" s="38">
        <f>'Школа(5-26)'!D20</f>
        <v>6530416</v>
      </c>
      <c r="O21" s="38">
        <f>'ФАП(5-26)'!D21</f>
        <v>47534955</v>
      </c>
      <c r="P21" s="38"/>
      <c r="Q21" s="38">
        <f>' СМП '!D21</f>
        <v>0</v>
      </c>
      <c r="R21" s="38">
        <f>'Гемодиализ по видам МП(5-26)'!D21</f>
        <v>0</v>
      </c>
      <c r="S21" s="38">
        <f>'Мед.реаб.(АПУ,ДС,КС)(5-26) '!D21</f>
        <v>0</v>
      </c>
      <c r="T21" s="38">
        <f t="shared" si="3"/>
        <v>320678437</v>
      </c>
    </row>
    <row r="22" spans="1:20" s="1" customFormat="1" x14ac:dyDescent="0.2">
      <c r="A22" s="20">
        <v>11</v>
      </c>
      <c r="B22" s="21" t="s">
        <v>68</v>
      </c>
      <c r="C22" s="10" t="s">
        <v>7</v>
      </c>
      <c r="D22" s="38">
        <f>КС!D22</f>
        <v>66759294</v>
      </c>
      <c r="E22" s="38">
        <f>'ДС(5-26)'!D22</f>
        <v>12799941</v>
      </c>
      <c r="F22" s="38">
        <f t="shared" si="1"/>
        <v>187803415</v>
      </c>
      <c r="G22" s="38">
        <f>' Профилактика 5-26'!D24</f>
        <v>63262660</v>
      </c>
      <c r="H22" s="38">
        <f>'Диспан.набл.(КП) '!D22</f>
        <v>20261570</v>
      </c>
      <c r="I22" s="38">
        <f>'Дистанционное набл.(КП)'!D23</f>
        <v>597148</v>
      </c>
      <c r="J22" s="38">
        <f>'Центры здоровья'!D22</f>
        <v>0</v>
      </c>
      <c r="K22" s="38">
        <f>'АПУ неотл.пом.(5-26)'!D22</f>
        <v>10809907</v>
      </c>
      <c r="L22" s="38">
        <f>'АПУ обращения  (5-26)'!D22</f>
        <v>41248480</v>
      </c>
      <c r="M22" s="38">
        <f>'ОДИ ПГГ(5-26)'!D22</f>
        <v>2441927</v>
      </c>
      <c r="N22" s="38">
        <f>'Школа(5-26)'!D21</f>
        <v>5193056</v>
      </c>
      <c r="O22" s="38">
        <f>'ФАП(5-26)'!D22</f>
        <v>43988667</v>
      </c>
      <c r="P22" s="38"/>
      <c r="Q22" s="38">
        <f>' СМП '!D22</f>
        <v>0</v>
      </c>
      <c r="R22" s="38">
        <f>'Гемодиализ по видам МП(5-26)'!D22</f>
        <v>0</v>
      </c>
      <c r="S22" s="38">
        <f>'Мед.реаб.(АПУ,ДС,КС)(5-26) '!D22</f>
        <v>0</v>
      </c>
      <c r="T22" s="38">
        <f t="shared" si="3"/>
        <v>267362650</v>
      </c>
    </row>
    <row r="23" spans="1:20" s="1" customFormat="1" x14ac:dyDescent="0.2">
      <c r="A23" s="20">
        <v>12</v>
      </c>
      <c r="B23" s="21" t="s">
        <v>69</v>
      </c>
      <c r="C23" s="10" t="s">
        <v>19</v>
      </c>
      <c r="D23" s="38">
        <f>КС!D23</f>
        <v>153506078</v>
      </c>
      <c r="E23" s="38">
        <f>'ДС(5-26)'!D23</f>
        <v>28150399</v>
      </c>
      <c r="F23" s="38">
        <f t="shared" si="1"/>
        <v>354074516</v>
      </c>
      <c r="G23" s="38">
        <f>' Профилактика 5-26'!D25</f>
        <v>129978296</v>
      </c>
      <c r="H23" s="38">
        <f>'Диспан.набл.(КП) '!D23</f>
        <v>40890918</v>
      </c>
      <c r="I23" s="38">
        <f>'Дистанционное набл.(КП)'!D24</f>
        <v>1075175</v>
      </c>
      <c r="J23" s="38">
        <f>'Центры здоровья'!D23</f>
        <v>0</v>
      </c>
      <c r="K23" s="38">
        <f>'АПУ неотл.пом.(5-26)'!D23</f>
        <v>22844612</v>
      </c>
      <c r="L23" s="38">
        <f>'АПУ обращения  (5-26)'!D23</f>
        <v>77908189</v>
      </c>
      <c r="M23" s="38">
        <f>'ОДИ ПГГ(5-26)'!D23</f>
        <v>7160691</v>
      </c>
      <c r="N23" s="38">
        <f>'Школа(5-26)'!D22</f>
        <v>7844008</v>
      </c>
      <c r="O23" s="38">
        <f>'ФАП(5-26)'!D23</f>
        <v>66372627</v>
      </c>
      <c r="P23" s="38"/>
      <c r="Q23" s="38">
        <f>' СМП '!D23</f>
        <v>0</v>
      </c>
      <c r="R23" s="38">
        <f>'Гемодиализ по видам МП(5-26)'!D23</f>
        <v>0</v>
      </c>
      <c r="S23" s="38">
        <f>'Мед.реаб.(АПУ,ДС,КС)(5-26) '!D23</f>
        <v>0</v>
      </c>
      <c r="T23" s="38">
        <f t="shared" si="3"/>
        <v>535730993</v>
      </c>
    </row>
    <row r="24" spans="1:20" s="1" customFormat="1" x14ac:dyDescent="0.2">
      <c r="A24" s="20">
        <v>13</v>
      </c>
      <c r="B24" s="21" t="s">
        <v>231</v>
      </c>
      <c r="C24" s="10" t="s">
        <v>232</v>
      </c>
      <c r="D24" s="38">
        <f>КС!D24</f>
        <v>0</v>
      </c>
      <c r="E24" s="38">
        <f>'ДС(5-26)'!D24</f>
        <v>0</v>
      </c>
      <c r="F24" s="38">
        <f t="shared" si="1"/>
        <v>9384015</v>
      </c>
      <c r="G24" s="38">
        <f>' Профилактика 5-26'!D26</f>
        <v>0</v>
      </c>
      <c r="H24" s="38">
        <f>'Диспан.набл.(КП) '!D24</f>
        <v>0</v>
      </c>
      <c r="I24" s="38">
        <f>'Дистанционное набл.(КП)'!D25</f>
        <v>0</v>
      </c>
      <c r="J24" s="38">
        <f>'Центры здоровья'!D24</f>
        <v>0</v>
      </c>
      <c r="K24" s="38">
        <f>'АПУ неотл.пом.(5-26)'!D24</f>
        <v>0</v>
      </c>
      <c r="L24" s="38">
        <f>'АПУ обращения  (5-26)'!D24</f>
        <v>0</v>
      </c>
      <c r="M24" s="38">
        <f>'ОДИ ПГГ(5-26)'!D24</f>
        <v>9384015</v>
      </c>
      <c r="N24" s="38">
        <f>'Школа(5-26)'!D23</f>
        <v>0</v>
      </c>
      <c r="O24" s="38">
        <f>'ФАП(5-26)'!D24</f>
        <v>0</v>
      </c>
      <c r="P24" s="38"/>
      <c r="Q24" s="38">
        <f>' СМП '!D24</f>
        <v>0</v>
      </c>
      <c r="R24" s="38">
        <f>'Гемодиализ по видам МП(5-26)'!D24</f>
        <v>0</v>
      </c>
      <c r="S24" s="38">
        <f>'Мед.реаб.(АПУ,ДС,КС)(5-26) '!D24</f>
        <v>0</v>
      </c>
      <c r="T24" s="38">
        <f t="shared" si="3"/>
        <v>9384015</v>
      </c>
    </row>
    <row r="25" spans="1:20" s="1" customFormat="1" x14ac:dyDescent="0.2">
      <c r="A25" s="20">
        <v>14</v>
      </c>
      <c r="B25" s="21" t="s">
        <v>70</v>
      </c>
      <c r="C25" s="10" t="s">
        <v>22</v>
      </c>
      <c r="D25" s="38">
        <f>КС!D25</f>
        <v>72954309</v>
      </c>
      <c r="E25" s="38">
        <f>'ДС(5-26)'!D25</f>
        <v>50597515</v>
      </c>
      <c r="F25" s="38">
        <f t="shared" si="1"/>
        <v>228507331</v>
      </c>
      <c r="G25" s="38">
        <f>' Профилактика 5-26'!D27</f>
        <v>85467065</v>
      </c>
      <c r="H25" s="38">
        <f>'Диспан.набл.(КП) '!D25</f>
        <v>24056579</v>
      </c>
      <c r="I25" s="38">
        <f>'Дистанционное набл.(КП)'!D26</f>
        <v>657628</v>
      </c>
      <c r="J25" s="38">
        <f>'Центры здоровья'!D25</f>
        <v>0</v>
      </c>
      <c r="K25" s="38">
        <f>'АПУ неотл.пом.(5-26)'!D25</f>
        <v>12907339</v>
      </c>
      <c r="L25" s="38">
        <f>'АПУ обращения  (5-26)'!D25</f>
        <v>51101207</v>
      </c>
      <c r="M25" s="38">
        <f>'ОДИ ПГГ(5-26)'!D25</f>
        <v>1802587</v>
      </c>
      <c r="N25" s="38">
        <f>'Школа(5-26)'!D24</f>
        <v>5308165</v>
      </c>
      <c r="O25" s="38">
        <f>'ФАП(5-26)'!D25</f>
        <v>47206761</v>
      </c>
      <c r="P25" s="38"/>
      <c r="Q25" s="38">
        <f>' СМП '!D25</f>
        <v>0</v>
      </c>
      <c r="R25" s="38">
        <f>'Гемодиализ по видам МП(5-26)'!D25</f>
        <v>0</v>
      </c>
      <c r="S25" s="38">
        <f>'Мед.реаб.(АПУ,ДС,КС)(5-26) '!D25</f>
        <v>0</v>
      </c>
      <c r="T25" s="38">
        <f t="shared" si="3"/>
        <v>352059155</v>
      </c>
    </row>
    <row r="26" spans="1:20" s="1" customFormat="1" x14ac:dyDescent="0.2">
      <c r="A26" s="20">
        <v>15</v>
      </c>
      <c r="B26" s="21" t="s">
        <v>71</v>
      </c>
      <c r="C26" s="10" t="s">
        <v>10</v>
      </c>
      <c r="D26" s="38">
        <f>КС!D26</f>
        <v>104694864</v>
      </c>
      <c r="E26" s="38">
        <f>'ДС(5-26)'!D26</f>
        <v>25448289</v>
      </c>
      <c r="F26" s="38">
        <f t="shared" si="1"/>
        <v>358372995</v>
      </c>
      <c r="G26" s="38">
        <f>' Профилактика 5-26'!D28</f>
        <v>130171585</v>
      </c>
      <c r="H26" s="38">
        <f>'Диспан.набл.(КП) '!D26</f>
        <v>26800935</v>
      </c>
      <c r="I26" s="38">
        <f>'Дистанционное набл.(КП)'!D27</f>
        <v>750347</v>
      </c>
      <c r="J26" s="38">
        <f>'Центры здоровья'!D26</f>
        <v>0</v>
      </c>
      <c r="K26" s="38">
        <f>'АПУ неотл.пом.(5-26)'!D26</f>
        <v>21899734</v>
      </c>
      <c r="L26" s="38">
        <f>'АПУ обращения  (5-26)'!D26</f>
        <v>76981448</v>
      </c>
      <c r="M26" s="38">
        <f>'ОДИ ПГГ(5-26)'!D26</f>
        <v>7294124</v>
      </c>
      <c r="N26" s="38">
        <f>'Школа(5-26)'!D25</f>
        <v>6795381</v>
      </c>
      <c r="O26" s="38">
        <f>'ФАП(5-26)'!D26</f>
        <v>87679441</v>
      </c>
      <c r="P26" s="38"/>
      <c r="Q26" s="38">
        <f>' СМП '!D26</f>
        <v>0</v>
      </c>
      <c r="R26" s="38">
        <f>'Гемодиализ по видам МП(5-26)'!D26</f>
        <v>0</v>
      </c>
      <c r="S26" s="38">
        <f>'Мед.реаб.(АПУ,ДС,КС)(5-26) '!D26</f>
        <v>0</v>
      </c>
      <c r="T26" s="38">
        <f t="shared" si="3"/>
        <v>488516148</v>
      </c>
    </row>
    <row r="27" spans="1:20" s="1" customFormat="1" x14ac:dyDescent="0.2">
      <c r="A27" s="20">
        <v>16</v>
      </c>
      <c r="B27" s="21" t="s">
        <v>72</v>
      </c>
      <c r="C27" s="10" t="s">
        <v>343</v>
      </c>
      <c r="D27" s="38">
        <f>КС!D27</f>
        <v>152687966</v>
      </c>
      <c r="E27" s="38">
        <f>'ДС(5-26)'!D27</f>
        <v>33824624</v>
      </c>
      <c r="F27" s="38">
        <f t="shared" si="1"/>
        <v>413640404</v>
      </c>
      <c r="G27" s="38">
        <f>' Профилактика 5-26'!D29</f>
        <v>161272505</v>
      </c>
      <c r="H27" s="38">
        <f>'Диспан.набл.(КП) '!D27</f>
        <v>36358461</v>
      </c>
      <c r="I27" s="38">
        <f>'Дистанционное набл.(КП)'!D28</f>
        <v>917280</v>
      </c>
      <c r="J27" s="38">
        <f>'Центры здоровья'!D27</f>
        <v>0</v>
      </c>
      <c r="K27" s="38">
        <f>'АПУ неотл.пом.(5-26)'!D27</f>
        <v>25634040</v>
      </c>
      <c r="L27" s="38">
        <f>'АПУ обращения  (5-26)'!D27</f>
        <v>94755734</v>
      </c>
      <c r="M27" s="38">
        <f>'ОДИ ПГГ(5-26)'!D27</f>
        <v>13304997</v>
      </c>
      <c r="N27" s="38">
        <f>'Школа(5-26)'!D26</f>
        <v>8046645</v>
      </c>
      <c r="O27" s="38">
        <f>'ФАП(5-26)'!D27</f>
        <v>73350742</v>
      </c>
      <c r="P27" s="38"/>
      <c r="Q27" s="38">
        <f>' СМП '!D27</f>
        <v>0</v>
      </c>
      <c r="R27" s="38">
        <f>'Гемодиализ по видам МП(5-26)'!D27</f>
        <v>0</v>
      </c>
      <c r="S27" s="38">
        <f>'Мед.реаб.(АПУ,ДС,КС)(5-26) '!D27</f>
        <v>0</v>
      </c>
      <c r="T27" s="38">
        <f t="shared" si="3"/>
        <v>600152994</v>
      </c>
    </row>
    <row r="28" spans="1:20" s="19" customFormat="1" x14ac:dyDescent="0.2">
      <c r="A28" s="20">
        <v>17</v>
      </c>
      <c r="B28" s="21" t="s">
        <v>73</v>
      </c>
      <c r="C28" s="10" t="s">
        <v>9</v>
      </c>
      <c r="D28" s="38">
        <f>КС!D28</f>
        <v>872643323</v>
      </c>
      <c r="E28" s="38">
        <f>'ДС(5-26)'!D28</f>
        <v>119692035</v>
      </c>
      <c r="F28" s="38">
        <f t="shared" si="1"/>
        <v>733511473.03999996</v>
      </c>
      <c r="G28" s="38">
        <f>' Профилактика 5-26'!D30</f>
        <v>313107580</v>
      </c>
      <c r="H28" s="38">
        <f>'Диспан.набл.(КП) '!D28</f>
        <v>69416131</v>
      </c>
      <c r="I28" s="38">
        <f>'Дистанционное набл.(КП)'!D29</f>
        <v>1896071</v>
      </c>
      <c r="J28" s="38">
        <f>'Центры здоровья'!D28</f>
        <v>7900303.04</v>
      </c>
      <c r="K28" s="38">
        <f>'АПУ неотл.пом.(5-26)'!D28</f>
        <v>37935985</v>
      </c>
      <c r="L28" s="38">
        <f>'АПУ обращения  (5-26)'!D28</f>
        <v>174391565</v>
      </c>
      <c r="M28" s="38">
        <f>'ОДИ ПГГ(5-26)'!D28</f>
        <v>54978113</v>
      </c>
      <c r="N28" s="38">
        <f>'Школа(5-26)'!D27</f>
        <v>25139205</v>
      </c>
      <c r="O28" s="38">
        <f>'ФАП(5-26)'!D28</f>
        <v>48746520</v>
      </c>
      <c r="P28" s="39"/>
      <c r="Q28" s="38">
        <f>' СМП '!D28</f>
        <v>290212044</v>
      </c>
      <c r="R28" s="38">
        <f>'Гемодиализ по видам МП(5-26)'!D28</f>
        <v>0</v>
      </c>
      <c r="S28" s="38">
        <f>'Мед.реаб.(АПУ,ДС,КС)(5-26) '!D28</f>
        <v>50803791</v>
      </c>
      <c r="T28" s="38">
        <f t="shared" si="3"/>
        <v>2066862666.04</v>
      </c>
    </row>
    <row r="29" spans="1:20" s="1" customFormat="1" x14ac:dyDescent="0.2">
      <c r="A29" s="20">
        <v>18</v>
      </c>
      <c r="B29" s="12" t="s">
        <v>74</v>
      </c>
      <c r="C29" s="10" t="s">
        <v>11</v>
      </c>
      <c r="D29" s="38">
        <f>КС!D29</f>
        <v>39302231</v>
      </c>
      <c r="E29" s="38">
        <f>'ДС(5-26)'!D29</f>
        <v>10831238</v>
      </c>
      <c r="F29" s="38">
        <f t="shared" si="1"/>
        <v>144792430</v>
      </c>
      <c r="G29" s="38">
        <f>' Профилактика 5-26'!D31</f>
        <v>54339456</v>
      </c>
      <c r="H29" s="38">
        <f>'Диспан.набл.(КП) '!D29</f>
        <v>11342826</v>
      </c>
      <c r="I29" s="38">
        <f>'Дистанционное набл.(КП)'!D30</f>
        <v>338465</v>
      </c>
      <c r="J29" s="38">
        <f>'Центры здоровья'!D29</f>
        <v>0</v>
      </c>
      <c r="K29" s="38">
        <f>'АПУ неотл.пом.(5-26)'!D29</f>
        <v>8698390</v>
      </c>
      <c r="L29" s="38">
        <f>'АПУ обращения  (5-26)'!D29</f>
        <v>31962311</v>
      </c>
      <c r="M29" s="38">
        <f>'ОДИ ПГГ(5-26)'!D29</f>
        <v>933632</v>
      </c>
      <c r="N29" s="38">
        <f>'Школа(5-26)'!D28</f>
        <v>2935546</v>
      </c>
      <c r="O29" s="38">
        <f>'ФАП(5-26)'!D29</f>
        <v>34241804</v>
      </c>
      <c r="P29" s="38"/>
      <c r="Q29" s="38">
        <f>' СМП '!D29</f>
        <v>0</v>
      </c>
      <c r="R29" s="38">
        <f>'Гемодиализ по видам МП(5-26)'!D29</f>
        <v>0</v>
      </c>
      <c r="S29" s="38">
        <f>'Мед.реаб.(АПУ,ДС,КС)(5-26) '!D29</f>
        <v>0</v>
      </c>
      <c r="T29" s="38">
        <f t="shared" si="3"/>
        <v>194925899</v>
      </c>
    </row>
    <row r="30" spans="1:20" s="1" customFormat="1" x14ac:dyDescent="0.2">
      <c r="A30" s="20">
        <v>19</v>
      </c>
      <c r="B30" s="12" t="s">
        <v>75</v>
      </c>
      <c r="C30" s="10" t="s">
        <v>213</v>
      </c>
      <c r="D30" s="38">
        <f>КС!D30</f>
        <v>39823728</v>
      </c>
      <c r="E30" s="38">
        <f>'ДС(5-26)'!D30</f>
        <v>8350597</v>
      </c>
      <c r="F30" s="38">
        <f t="shared" si="1"/>
        <v>122241021</v>
      </c>
      <c r="G30" s="38">
        <f>' Профилактика 5-26'!D32</f>
        <v>42263199</v>
      </c>
      <c r="H30" s="38">
        <f>'Диспан.набл.(КП) '!D30</f>
        <v>14273677</v>
      </c>
      <c r="I30" s="38">
        <f>'Дистанционное набл.(КП)'!D31</f>
        <v>307661</v>
      </c>
      <c r="J30" s="38">
        <f>'Центры здоровья'!D30</f>
        <v>0</v>
      </c>
      <c r="K30" s="38">
        <f>'АПУ неотл.пом.(5-26)'!D30</f>
        <v>7161530</v>
      </c>
      <c r="L30" s="38">
        <f>'АПУ обращения  (5-26)'!D30</f>
        <v>26676968</v>
      </c>
      <c r="M30" s="38">
        <f>'ОДИ ПГГ(5-26)'!D30</f>
        <v>551275</v>
      </c>
      <c r="N30" s="38">
        <f>'Школа(5-26)'!D29</f>
        <v>2487346</v>
      </c>
      <c r="O30" s="38">
        <f>'ФАП(5-26)'!D30</f>
        <v>28519365</v>
      </c>
      <c r="P30" s="38"/>
      <c r="Q30" s="38">
        <f>' СМП '!D30</f>
        <v>0</v>
      </c>
      <c r="R30" s="38">
        <f>'Гемодиализ по видам МП(5-26)'!D30</f>
        <v>0</v>
      </c>
      <c r="S30" s="38">
        <f>'Мед.реаб.(АПУ,ДС,КС)(5-26) '!D30</f>
        <v>0</v>
      </c>
      <c r="T30" s="38">
        <f t="shared" si="3"/>
        <v>170415346</v>
      </c>
    </row>
    <row r="31" spans="1:20" x14ac:dyDescent="0.2">
      <c r="A31" s="20">
        <v>20</v>
      </c>
      <c r="B31" s="12" t="s">
        <v>76</v>
      </c>
      <c r="C31" s="10" t="s">
        <v>344</v>
      </c>
      <c r="D31" s="38">
        <f>КС!D31</f>
        <v>264151598</v>
      </c>
      <c r="E31" s="38">
        <f>'ДС(5-26)'!D31</f>
        <v>46598736</v>
      </c>
      <c r="F31" s="38">
        <f t="shared" si="1"/>
        <v>544174518</v>
      </c>
      <c r="G31" s="38">
        <f>' Профилактика 5-26'!D33</f>
        <v>216485465</v>
      </c>
      <c r="H31" s="38">
        <f>'Диспан.набл.(КП) '!D31</f>
        <v>65289210</v>
      </c>
      <c r="I31" s="38">
        <f>'Дистанционное набл.(КП)'!D32</f>
        <v>1469928</v>
      </c>
      <c r="J31" s="38">
        <f>'Центры здоровья'!D31</f>
        <v>0</v>
      </c>
      <c r="K31" s="38">
        <f>'АПУ неотл.пом.(5-26)'!D31</f>
        <v>25369949</v>
      </c>
      <c r="L31" s="38">
        <f>'АПУ обращения  (5-26)'!D31</f>
        <v>130951365</v>
      </c>
      <c r="M31" s="38">
        <f>'ОДИ ПГГ(5-26)'!D31</f>
        <v>13615237</v>
      </c>
      <c r="N31" s="38">
        <f>'Школа(5-26)'!D30</f>
        <v>17146029</v>
      </c>
      <c r="O31" s="38">
        <f>'ФАП(5-26)'!D31</f>
        <v>73847335</v>
      </c>
      <c r="P31" s="40"/>
      <c r="Q31" s="38">
        <f>' СМП '!D31</f>
        <v>0</v>
      </c>
      <c r="R31" s="38">
        <f>'Гемодиализ по видам МП(5-26)'!D31</f>
        <v>0</v>
      </c>
      <c r="S31" s="38">
        <f>'Мед.реаб.(АПУ,ДС,КС)(5-26) '!D31</f>
        <v>22042480</v>
      </c>
      <c r="T31" s="38">
        <f t="shared" si="3"/>
        <v>876967332</v>
      </c>
    </row>
    <row r="32" spans="1:20" s="19" customFormat="1" x14ac:dyDescent="0.2">
      <c r="A32" s="20">
        <v>21</v>
      </c>
      <c r="B32" s="12" t="s">
        <v>77</v>
      </c>
      <c r="C32" s="10" t="s">
        <v>38</v>
      </c>
      <c r="D32" s="38">
        <f>КС!D32</f>
        <v>513070370</v>
      </c>
      <c r="E32" s="38">
        <f>'ДС(5-26)'!D32</f>
        <v>62382255</v>
      </c>
      <c r="F32" s="38">
        <f t="shared" si="1"/>
        <v>415787967.89999998</v>
      </c>
      <c r="G32" s="38">
        <f>' Профилактика 5-26'!D34</f>
        <v>194366650</v>
      </c>
      <c r="H32" s="38">
        <f>'Диспан.набл.(КП) '!D32</f>
        <v>37357064</v>
      </c>
      <c r="I32" s="38">
        <f>'Дистанционное набл.(КП)'!D33</f>
        <v>930623</v>
      </c>
      <c r="J32" s="38">
        <f>'Центры здоровья'!D32</f>
        <v>5008753.9000000004</v>
      </c>
      <c r="K32" s="38">
        <f>'АПУ неотл.пом.(5-26)'!D32</f>
        <v>32414210</v>
      </c>
      <c r="L32" s="38">
        <f>'АПУ обращения  (5-26)'!D32</f>
        <v>108827579</v>
      </c>
      <c r="M32" s="38">
        <f>'ОДИ ПГГ(5-26)'!D32</f>
        <v>25909452</v>
      </c>
      <c r="N32" s="38">
        <f>'Школа(5-26)'!D31</f>
        <v>8255512</v>
      </c>
      <c r="O32" s="38">
        <f>'ФАП(5-26)'!D32</f>
        <v>2718124</v>
      </c>
      <c r="P32" s="39"/>
      <c r="Q32" s="38">
        <f>' СМП '!D32</f>
        <v>197628756</v>
      </c>
      <c r="R32" s="38">
        <f>'Гемодиализ по видам МП(5-26)'!D32</f>
        <v>0</v>
      </c>
      <c r="S32" s="38">
        <f>'Мед.реаб.(АПУ,ДС,КС)(5-26) '!D32</f>
        <v>11710477</v>
      </c>
      <c r="T32" s="38">
        <f t="shared" si="3"/>
        <v>1200579825.9000001</v>
      </c>
    </row>
    <row r="33" spans="1:20" s="19" customFormat="1" x14ac:dyDescent="0.2">
      <c r="A33" s="20">
        <v>22</v>
      </c>
      <c r="B33" s="21" t="s">
        <v>78</v>
      </c>
      <c r="C33" s="10" t="s">
        <v>79</v>
      </c>
      <c r="D33" s="38">
        <f>КС!D33</f>
        <v>0</v>
      </c>
      <c r="E33" s="38">
        <f>'ДС(5-26)'!D33</f>
        <v>18584502</v>
      </c>
      <c r="F33" s="38">
        <f t="shared" si="1"/>
        <v>169016477</v>
      </c>
      <c r="G33" s="38">
        <f>' Профилактика 5-26'!D35</f>
        <v>79334254</v>
      </c>
      <c r="H33" s="38">
        <f>'Диспан.набл.(КП) '!D33</f>
        <v>18709412</v>
      </c>
      <c r="I33" s="38">
        <f>'Дистанционное набл.(КП)'!D34</f>
        <v>446067</v>
      </c>
      <c r="J33" s="38">
        <f>'Центры здоровья'!D33</f>
        <v>0</v>
      </c>
      <c r="K33" s="38">
        <f>'АПУ неотл.пом.(5-26)'!D33</f>
        <v>12741016</v>
      </c>
      <c r="L33" s="38">
        <f>'АПУ обращения  (5-26)'!D33</f>
        <v>51209851</v>
      </c>
      <c r="M33" s="38">
        <f>'ОДИ ПГГ(5-26)'!D33</f>
        <v>3031092</v>
      </c>
      <c r="N33" s="38">
        <f>'Школа(5-26)'!D32</f>
        <v>3544785</v>
      </c>
      <c r="O33" s="38">
        <f>'ФАП(5-26)'!D33</f>
        <v>0</v>
      </c>
      <c r="P33" s="39"/>
      <c r="Q33" s="38">
        <f>' СМП '!D33</f>
        <v>32178529</v>
      </c>
      <c r="R33" s="38">
        <f>'Гемодиализ по видам МП(5-26)'!D33</f>
        <v>0</v>
      </c>
      <c r="S33" s="38">
        <f>'Мед.реаб.(АПУ,ДС,КС)(5-26) '!D33</f>
        <v>1639047</v>
      </c>
      <c r="T33" s="38">
        <f t="shared" si="3"/>
        <v>221418555</v>
      </c>
    </row>
    <row r="34" spans="1:20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>КС!D34</f>
        <v>0</v>
      </c>
      <c r="E34" s="38">
        <f>'ДС(5-26)'!D34</f>
        <v>0</v>
      </c>
      <c r="F34" s="38">
        <f t="shared" si="1"/>
        <v>4732889</v>
      </c>
      <c r="G34" s="38">
        <f>' Профилактика 5-26'!D36</f>
        <v>0</v>
      </c>
      <c r="H34" s="38">
        <f>'Диспан.набл.(КП) '!D34</f>
        <v>0</v>
      </c>
      <c r="I34" s="38">
        <f>'Дистанционное набл.(КП)'!D35</f>
        <v>0</v>
      </c>
      <c r="J34" s="38">
        <f>'Центры здоровья'!D34</f>
        <v>0</v>
      </c>
      <c r="K34" s="38">
        <f>'АПУ неотл.пом.(5-26)'!D34</f>
        <v>0</v>
      </c>
      <c r="L34" s="38">
        <f>'АПУ обращения  (5-26)'!D34</f>
        <v>0</v>
      </c>
      <c r="M34" s="38">
        <f>'ОДИ ПГГ(5-26)'!D34</f>
        <v>4732889</v>
      </c>
      <c r="N34" s="38">
        <f>'Школа(5-26)'!D33</f>
        <v>0</v>
      </c>
      <c r="O34" s="38">
        <f>'ФАП(5-26)'!D34</f>
        <v>0</v>
      </c>
      <c r="P34" s="38"/>
      <c r="Q34" s="38">
        <f>' СМП '!D34</f>
        <v>0</v>
      </c>
      <c r="R34" s="38">
        <f>'Гемодиализ по видам МП(5-26)'!D34</f>
        <v>0</v>
      </c>
      <c r="S34" s="38">
        <f>'Мед.реаб.(АПУ,ДС,КС)(5-26) '!D34</f>
        <v>0</v>
      </c>
      <c r="T34" s="38">
        <f t="shared" si="3"/>
        <v>4732889</v>
      </c>
    </row>
    <row r="35" spans="1:20" s="1" customFormat="1" ht="24" x14ac:dyDescent="0.2">
      <c r="A35" s="20">
        <v>24</v>
      </c>
      <c r="B35" s="21" t="s">
        <v>82</v>
      </c>
      <c r="C35" s="10" t="s">
        <v>83</v>
      </c>
      <c r="D35" s="38">
        <f>КС!D35</f>
        <v>0</v>
      </c>
      <c r="E35" s="38">
        <f>'ДС(5-26)'!D35</f>
        <v>0</v>
      </c>
      <c r="F35" s="38">
        <f t="shared" si="1"/>
        <v>0</v>
      </c>
      <c r="G35" s="38">
        <f>' Профилактика 5-26'!D37</f>
        <v>0</v>
      </c>
      <c r="H35" s="38">
        <f>'Диспан.набл.(КП) '!D35</f>
        <v>0</v>
      </c>
      <c r="I35" s="38">
        <f>'Дистанционное набл.(КП)'!D36</f>
        <v>0</v>
      </c>
      <c r="J35" s="38">
        <f>'Центры здоровья'!D35</f>
        <v>0</v>
      </c>
      <c r="K35" s="38">
        <f>'АПУ неотл.пом.(5-26)'!D35</f>
        <v>0</v>
      </c>
      <c r="L35" s="38">
        <f>'АПУ обращения  (5-26)'!D35</f>
        <v>0</v>
      </c>
      <c r="M35" s="38">
        <f>'ОДИ ПГГ(5-26)'!D35</f>
        <v>0</v>
      </c>
      <c r="N35" s="38">
        <f>'Школа(5-26)'!D34</f>
        <v>0</v>
      </c>
      <c r="O35" s="38">
        <f>'ФАП(5-26)'!D35</f>
        <v>0</v>
      </c>
      <c r="P35" s="38"/>
      <c r="Q35" s="38">
        <f>' СМП '!D35</f>
        <v>0</v>
      </c>
      <c r="R35" s="38">
        <f>'Гемодиализ по видам МП(5-26)'!D35</f>
        <v>0</v>
      </c>
      <c r="S35" s="38">
        <f>'Мед.реаб.(АПУ,ДС,КС)(5-26) '!D35</f>
        <v>23894435</v>
      </c>
      <c r="T35" s="38">
        <f t="shared" si="3"/>
        <v>23894435</v>
      </c>
    </row>
    <row r="36" spans="1:20" s="1" customFormat="1" x14ac:dyDescent="0.2">
      <c r="A36" s="20">
        <v>25</v>
      </c>
      <c r="B36" s="12" t="s">
        <v>84</v>
      </c>
      <c r="C36" s="10" t="s">
        <v>85</v>
      </c>
      <c r="D36" s="38">
        <f>КС!D36</f>
        <v>2264077791</v>
      </c>
      <c r="E36" s="38">
        <f>'ДС(5-26)'!D36</f>
        <v>198380899</v>
      </c>
      <c r="F36" s="38">
        <f t="shared" si="1"/>
        <v>2062346039.27</v>
      </c>
      <c r="G36" s="38">
        <f>' Профилактика 5-26'!D38</f>
        <v>918296986</v>
      </c>
      <c r="H36" s="38">
        <f>'Диспан.набл.(КП) '!D36</f>
        <v>278018621</v>
      </c>
      <c r="I36" s="38">
        <f>'Дистанционное набл.(КП)'!D37</f>
        <v>6445024</v>
      </c>
      <c r="J36" s="38">
        <f>'Центры здоровья'!D36</f>
        <v>13654541.270000001</v>
      </c>
      <c r="K36" s="38">
        <f>'АПУ неотл.пом.(5-26)'!D36</f>
        <v>122439104</v>
      </c>
      <c r="L36" s="38">
        <f>'АПУ обращения  (5-26)'!D36</f>
        <v>438722919</v>
      </c>
      <c r="M36" s="38">
        <f>'ОДИ ПГГ(5-26)'!D36</f>
        <v>130089753</v>
      </c>
      <c r="N36" s="38">
        <f>'Школа(5-26)'!D35</f>
        <v>64335066</v>
      </c>
      <c r="O36" s="38">
        <f>'ФАП(5-26)'!D36</f>
        <v>90344025</v>
      </c>
      <c r="P36" s="38"/>
      <c r="Q36" s="38">
        <f>' СМП '!D36</f>
        <v>0</v>
      </c>
      <c r="R36" s="38">
        <f>'Гемодиализ по видам МП(5-26)'!D36</f>
        <v>1916750</v>
      </c>
      <c r="S36" s="38">
        <f>'Мед.реаб.(АПУ,ДС,КС)(5-26) '!D36</f>
        <v>75071238</v>
      </c>
      <c r="T36" s="38">
        <f t="shared" si="3"/>
        <v>4601792717.2700005</v>
      </c>
    </row>
    <row r="37" spans="1:20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>КС!D37</f>
        <v>52589251</v>
      </c>
      <c r="E37" s="38">
        <f>'ДС(5-26)'!D37</f>
        <v>17175518</v>
      </c>
      <c r="F37" s="38">
        <f t="shared" si="1"/>
        <v>84299077</v>
      </c>
      <c r="G37" s="38">
        <f>' Профилактика 5-26'!D39</f>
        <v>57432828</v>
      </c>
      <c r="H37" s="38">
        <f>'Диспан.набл.(КП) '!D37</f>
        <v>103609</v>
      </c>
      <c r="I37" s="38">
        <f>'Дистанционное набл.(КП)'!D38</f>
        <v>0</v>
      </c>
      <c r="J37" s="38">
        <f>'Центры здоровья'!D37</f>
        <v>0</v>
      </c>
      <c r="K37" s="38">
        <f>'АПУ неотл.пом.(5-26)'!D37</f>
        <v>8595113</v>
      </c>
      <c r="L37" s="38">
        <f>'АПУ обращения  (5-26)'!D37</f>
        <v>16165678</v>
      </c>
      <c r="M37" s="38">
        <f>'ОДИ ПГГ(5-26)'!D37</f>
        <v>1699903</v>
      </c>
      <c r="N37" s="38">
        <f>'Школа(5-26)'!D36</f>
        <v>301946</v>
      </c>
      <c r="O37" s="38">
        <f>'ФАП(5-26)'!D37</f>
        <v>0</v>
      </c>
      <c r="P37" s="38"/>
      <c r="Q37" s="38">
        <f>' СМП '!D37</f>
        <v>0</v>
      </c>
      <c r="R37" s="38">
        <f>'Гемодиализ по видам МП(5-26)'!D37</f>
        <v>0</v>
      </c>
      <c r="S37" s="38">
        <f>'Мед.реаб.(АПУ,ДС,КС)(5-26) '!D37</f>
        <v>21700006</v>
      </c>
      <c r="T37" s="38">
        <f t="shared" si="3"/>
        <v>175763852</v>
      </c>
    </row>
    <row r="38" spans="1:20" s="1" customFormat="1" x14ac:dyDescent="0.2">
      <c r="A38" s="20">
        <v>27</v>
      </c>
      <c r="B38" s="13" t="s">
        <v>88</v>
      </c>
      <c r="C38" s="10" t="s">
        <v>89</v>
      </c>
      <c r="D38" s="38">
        <f>КС!D38</f>
        <v>0</v>
      </c>
      <c r="E38" s="38">
        <f>'ДС(5-26)'!D38</f>
        <v>0</v>
      </c>
      <c r="F38" s="38">
        <f t="shared" si="1"/>
        <v>208999216</v>
      </c>
      <c r="G38" s="38">
        <f>' Профилактика 5-26'!D40</f>
        <v>44700807</v>
      </c>
      <c r="H38" s="38">
        <f>'Диспан.набл.(КП) '!D38</f>
        <v>0</v>
      </c>
      <c r="I38" s="38">
        <f>'Дистанционное набл.(КП)'!D39</f>
        <v>0</v>
      </c>
      <c r="J38" s="38">
        <f>'Центры здоровья'!D38</f>
        <v>0</v>
      </c>
      <c r="K38" s="38">
        <f>'АПУ неотл.пом.(5-26)'!D38</f>
        <v>10968100</v>
      </c>
      <c r="L38" s="38">
        <f>'АПУ обращения  (5-26)'!D38</f>
        <v>153330309</v>
      </c>
      <c r="M38" s="38">
        <f>'ОДИ ПГГ(5-26)'!D38</f>
        <v>0</v>
      </c>
      <c r="N38" s="38">
        <f>'Школа(5-26)'!D37</f>
        <v>0</v>
      </c>
      <c r="O38" s="38">
        <f>'ФАП(5-26)'!D38</f>
        <v>0</v>
      </c>
      <c r="P38" s="38"/>
      <c r="Q38" s="38">
        <f>' СМП '!D38</f>
        <v>0</v>
      </c>
      <c r="R38" s="38">
        <f>'Гемодиализ по видам МП(5-26)'!D38</f>
        <v>0</v>
      </c>
      <c r="S38" s="38">
        <f>'Мед.реаб.(АПУ,ДС,КС)(5-26) '!D38</f>
        <v>0</v>
      </c>
      <c r="T38" s="38">
        <f t="shared" si="3"/>
        <v>208999216</v>
      </c>
    </row>
    <row r="39" spans="1:20" s="19" customFormat="1" x14ac:dyDescent="0.2">
      <c r="A39" s="20">
        <v>28</v>
      </c>
      <c r="B39" s="13" t="s">
        <v>90</v>
      </c>
      <c r="C39" s="10" t="s">
        <v>39</v>
      </c>
      <c r="D39" s="38">
        <f>КС!D39</f>
        <v>614671925</v>
      </c>
      <c r="E39" s="38">
        <f>'ДС(5-26)'!D39</f>
        <v>58705488</v>
      </c>
      <c r="F39" s="38">
        <f t="shared" si="1"/>
        <v>617495329.69000006</v>
      </c>
      <c r="G39" s="38">
        <f>' Профилактика 5-26'!D41</f>
        <v>248994630</v>
      </c>
      <c r="H39" s="38">
        <f>'Диспан.набл.(КП) '!D39</f>
        <v>56286000</v>
      </c>
      <c r="I39" s="38">
        <f>'Дистанционное набл.(КП)'!D40</f>
        <v>1395615</v>
      </c>
      <c r="J39" s="38">
        <f>'Центры здоровья'!D39</f>
        <v>4413304.6899999995</v>
      </c>
      <c r="K39" s="38">
        <f>'АПУ неотл.пом.(5-26)'!D39</f>
        <v>43695270</v>
      </c>
      <c r="L39" s="38">
        <f>'АПУ обращения  (5-26)'!D39</f>
        <v>147171051</v>
      </c>
      <c r="M39" s="38">
        <f>'ОДИ ПГГ(5-26)'!D39</f>
        <v>44359931</v>
      </c>
      <c r="N39" s="38">
        <f>'Школа(5-26)'!D38</f>
        <v>16640527</v>
      </c>
      <c r="O39" s="38">
        <f>'ФАП(5-26)'!D39</f>
        <v>54539001</v>
      </c>
      <c r="P39" s="39"/>
      <c r="Q39" s="38">
        <f>' СМП '!D39</f>
        <v>290579336</v>
      </c>
      <c r="R39" s="38">
        <f>'Гемодиализ по видам МП(5-26)'!D39</f>
        <v>0</v>
      </c>
      <c r="S39" s="38">
        <f>'Мед.реаб.(АПУ,ДС,КС)(5-26) '!D39</f>
        <v>23454157</v>
      </c>
      <c r="T39" s="38">
        <f t="shared" si="3"/>
        <v>1604906235.6900001</v>
      </c>
    </row>
    <row r="40" spans="1:20" x14ac:dyDescent="0.2">
      <c r="A40" s="20">
        <v>29</v>
      </c>
      <c r="B40" s="12" t="s">
        <v>91</v>
      </c>
      <c r="C40" s="10" t="s">
        <v>37</v>
      </c>
      <c r="D40" s="38">
        <f>КС!D40</f>
        <v>766979500</v>
      </c>
      <c r="E40" s="38">
        <f>'ДС(5-26)'!D40</f>
        <v>96821582</v>
      </c>
      <c r="F40" s="38">
        <f t="shared" si="1"/>
        <v>815034395.67000008</v>
      </c>
      <c r="G40" s="38">
        <f>' Профилактика 5-26'!D42</f>
        <v>383879350</v>
      </c>
      <c r="H40" s="38">
        <f>'Диспан.набл.(КП) '!D40</f>
        <v>96042159</v>
      </c>
      <c r="I40" s="38">
        <f>'Дистанционное набл.(КП)'!D41</f>
        <v>2440061</v>
      </c>
      <c r="J40" s="38">
        <f>'Центры здоровья'!D40</f>
        <v>8083652.6700000037</v>
      </c>
      <c r="K40" s="38">
        <f>'АПУ неотл.пом.(5-26)'!D40</f>
        <v>48073577</v>
      </c>
      <c r="L40" s="38">
        <f>'АПУ обращения  (5-26)'!D40</f>
        <v>215723343</v>
      </c>
      <c r="M40" s="38">
        <f>'ОДИ ПГГ(5-26)'!D40</f>
        <v>34505906</v>
      </c>
      <c r="N40" s="38">
        <f>'Школа(5-26)'!D39</f>
        <v>26286347</v>
      </c>
      <c r="O40" s="38">
        <f>'ФАП(5-26)'!D40</f>
        <v>0</v>
      </c>
      <c r="P40" s="40"/>
      <c r="Q40" s="38">
        <f>' СМП '!D40</f>
        <v>0</v>
      </c>
      <c r="R40" s="38">
        <f>'Гемодиализ по видам МП(5-26)'!D40</f>
        <v>0</v>
      </c>
      <c r="S40" s="38">
        <f>'Мед.реаб.(АПУ,ДС,КС)(5-26) '!D40</f>
        <v>8070200</v>
      </c>
      <c r="T40" s="38">
        <f t="shared" si="3"/>
        <v>1686905677.6700001</v>
      </c>
    </row>
    <row r="41" spans="1:20" s="1" customFormat="1" x14ac:dyDescent="0.2">
      <c r="A41" s="20">
        <v>30</v>
      </c>
      <c r="B41" s="13" t="s">
        <v>92</v>
      </c>
      <c r="C41" s="10" t="s">
        <v>16</v>
      </c>
      <c r="D41" s="38">
        <f>КС!D41</f>
        <v>68658665</v>
      </c>
      <c r="E41" s="38">
        <f>'ДС(5-26)'!D41</f>
        <v>15263096</v>
      </c>
      <c r="F41" s="38">
        <f t="shared" si="1"/>
        <v>215360710</v>
      </c>
      <c r="G41" s="38">
        <f>' Профилактика 5-26'!D43</f>
        <v>73107100</v>
      </c>
      <c r="H41" s="38">
        <f>'Диспан.набл.(КП) '!D41</f>
        <v>19790043</v>
      </c>
      <c r="I41" s="38">
        <f>'Дистанционное набл.(КП)'!D42</f>
        <v>575480</v>
      </c>
      <c r="J41" s="38">
        <f>'Центры здоровья'!D41</f>
        <v>0</v>
      </c>
      <c r="K41" s="38">
        <f>'АПУ неотл.пом.(5-26)'!D41</f>
        <v>12761651</v>
      </c>
      <c r="L41" s="38">
        <f>'АПУ обращения  (5-26)'!D41</f>
        <v>45810594</v>
      </c>
      <c r="M41" s="38">
        <f>'ОДИ ПГГ(5-26)'!D41</f>
        <v>2767915</v>
      </c>
      <c r="N41" s="38">
        <f>'Школа(5-26)'!D40</f>
        <v>4190697</v>
      </c>
      <c r="O41" s="38">
        <f>'ФАП(5-26)'!D41</f>
        <v>56357230</v>
      </c>
      <c r="P41" s="38"/>
      <c r="Q41" s="38">
        <f>' СМП '!D41</f>
        <v>0</v>
      </c>
      <c r="R41" s="38">
        <f>'Гемодиализ по видам МП(5-26)'!D41</f>
        <v>0</v>
      </c>
      <c r="S41" s="38">
        <f>'Мед.реаб.(АПУ,ДС,КС)(5-26) '!D41</f>
        <v>0</v>
      </c>
      <c r="T41" s="38">
        <f t="shared" si="3"/>
        <v>299282471</v>
      </c>
    </row>
    <row r="42" spans="1:20" s="1" customFormat="1" x14ac:dyDescent="0.2">
      <c r="A42" s="20">
        <v>31</v>
      </c>
      <c r="B42" s="21" t="s">
        <v>93</v>
      </c>
      <c r="C42" s="10" t="s">
        <v>21</v>
      </c>
      <c r="D42" s="38">
        <f>КС!D42</f>
        <v>390111743</v>
      </c>
      <c r="E42" s="38">
        <f>'ДС(5-26)'!D42</f>
        <v>59034542</v>
      </c>
      <c r="F42" s="38">
        <f t="shared" si="1"/>
        <v>594675491.56999993</v>
      </c>
      <c r="G42" s="38">
        <f>' Профилактика 5-26'!D44</f>
        <v>261798696</v>
      </c>
      <c r="H42" s="38">
        <f>'Диспан.набл.(КП) '!D42</f>
        <v>74502974</v>
      </c>
      <c r="I42" s="38">
        <f>'Дистанционное набл.(КП)'!D43</f>
        <v>1814598</v>
      </c>
      <c r="J42" s="38">
        <f>'Центры здоровья'!D42</f>
        <v>4151481.5700000003</v>
      </c>
      <c r="K42" s="38">
        <f>'АПУ неотл.пом.(5-26)'!D42</f>
        <v>31899357</v>
      </c>
      <c r="L42" s="38">
        <f>'АПУ обращения  (5-26)'!D42</f>
        <v>146925258</v>
      </c>
      <c r="M42" s="38">
        <f>'ОДИ ПГГ(5-26)'!D42</f>
        <v>16201515</v>
      </c>
      <c r="N42" s="38">
        <f>'Школа(5-26)'!D41</f>
        <v>17177770</v>
      </c>
      <c r="O42" s="38">
        <f>'ФАП(5-26)'!D42</f>
        <v>40203842</v>
      </c>
      <c r="P42" s="38"/>
      <c r="Q42" s="38">
        <f>' СМП '!D42</f>
        <v>0</v>
      </c>
      <c r="R42" s="38">
        <f>'Гемодиализ по видам МП(5-26)'!D42</f>
        <v>0</v>
      </c>
      <c r="S42" s="38">
        <f>'Мед.реаб.(АПУ,ДС,КС)(5-26) '!D42</f>
        <v>20164337</v>
      </c>
      <c r="T42" s="38">
        <f t="shared" si="3"/>
        <v>1063986113.5699999</v>
      </c>
    </row>
    <row r="43" spans="1:20" s="1" customFormat="1" x14ac:dyDescent="0.2">
      <c r="A43" s="20">
        <v>32</v>
      </c>
      <c r="B43" s="13" t="s">
        <v>94</v>
      </c>
      <c r="C43" s="10" t="s">
        <v>24</v>
      </c>
      <c r="D43" s="38">
        <f>КС!D43</f>
        <v>83922330</v>
      </c>
      <c r="E43" s="38">
        <f>'ДС(5-26)'!D43</f>
        <v>19616460</v>
      </c>
      <c r="F43" s="38">
        <f t="shared" si="1"/>
        <v>261665774</v>
      </c>
      <c r="G43" s="38">
        <f>' Профилактика 5-26'!D45</f>
        <v>95473842</v>
      </c>
      <c r="H43" s="38">
        <f>'Диспан.набл.(КП) '!D43</f>
        <v>31071383</v>
      </c>
      <c r="I43" s="38">
        <f>'Дистанционное набл.(КП)'!D44</f>
        <v>725245</v>
      </c>
      <c r="J43" s="38">
        <f>'Центры здоровья'!D43</f>
        <v>0</v>
      </c>
      <c r="K43" s="38">
        <f>'АПУ неотл.пом.(5-26)'!D43</f>
        <v>12612472</v>
      </c>
      <c r="L43" s="38">
        <f>'АПУ обращения  (5-26)'!D43</f>
        <v>57220555</v>
      </c>
      <c r="M43" s="38">
        <f>'ОДИ ПГГ(5-26)'!D43</f>
        <v>3990778</v>
      </c>
      <c r="N43" s="38">
        <f>'Школа(5-26)'!D42</f>
        <v>6934174</v>
      </c>
      <c r="O43" s="38">
        <f>'ФАП(5-26)'!D43</f>
        <v>53637325</v>
      </c>
      <c r="P43" s="38"/>
      <c r="Q43" s="38">
        <f>' СМП '!D43</f>
        <v>0</v>
      </c>
      <c r="R43" s="38">
        <f>'Гемодиализ по видам МП(5-26)'!D43</f>
        <v>0</v>
      </c>
      <c r="S43" s="38">
        <f>'Мед.реаб.(АПУ,ДС,КС)(5-26) '!D43</f>
        <v>0</v>
      </c>
      <c r="T43" s="38">
        <f t="shared" si="3"/>
        <v>365204564</v>
      </c>
    </row>
    <row r="44" spans="1:20" x14ac:dyDescent="0.2">
      <c r="A44" s="20">
        <v>33</v>
      </c>
      <c r="B44" s="12" t="s">
        <v>95</v>
      </c>
      <c r="C44" s="10" t="s">
        <v>214</v>
      </c>
      <c r="D44" s="38">
        <f>КС!D44</f>
        <v>274782705</v>
      </c>
      <c r="E44" s="38">
        <f>'ДС(5-26)'!D44</f>
        <v>55183071</v>
      </c>
      <c r="F44" s="38">
        <f t="shared" si="1"/>
        <v>601142246</v>
      </c>
      <c r="G44" s="38">
        <f>' Профилактика 5-26'!D46</f>
        <v>251680096</v>
      </c>
      <c r="H44" s="38">
        <f>'Диспан.набл.(КП) '!D44</f>
        <v>73328854</v>
      </c>
      <c r="I44" s="38">
        <f>'Дистанционное набл.(КП)'!D45</f>
        <v>1748588</v>
      </c>
      <c r="J44" s="38">
        <f>'Центры здоровья'!D44</f>
        <v>0</v>
      </c>
      <c r="K44" s="38">
        <f>'АПУ неотл.пом.(5-26)'!D44</f>
        <v>41482342</v>
      </c>
      <c r="L44" s="38">
        <f>'АПУ обращения  (5-26)'!D44</f>
        <v>145019988</v>
      </c>
      <c r="M44" s="38">
        <f>'ОДИ ПГГ(5-26)'!D44</f>
        <v>10196157</v>
      </c>
      <c r="N44" s="38">
        <f>'Школа(5-26)'!D43</f>
        <v>13739587</v>
      </c>
      <c r="O44" s="38">
        <f>'ФАП(5-26)'!D44</f>
        <v>63946634</v>
      </c>
      <c r="P44" s="40"/>
      <c r="Q44" s="38">
        <f>' СМП '!D44</f>
        <v>0</v>
      </c>
      <c r="R44" s="38">
        <f>'Гемодиализ по видам МП(5-26)'!D44</f>
        <v>0</v>
      </c>
      <c r="S44" s="38">
        <f>'Мед.реаб.(АПУ,ДС,КС)(5-26) '!D44</f>
        <v>4854415</v>
      </c>
      <c r="T44" s="38">
        <f t="shared" ref="T44:T75" si="4">D44+E44+F44+Q44+R44+S44</f>
        <v>935962437</v>
      </c>
    </row>
    <row r="45" spans="1:20" s="1" customFormat="1" x14ac:dyDescent="0.2">
      <c r="A45" s="20">
        <v>34</v>
      </c>
      <c r="B45" s="14" t="s">
        <v>96</v>
      </c>
      <c r="C45" s="15" t="s">
        <v>215</v>
      </c>
      <c r="D45" s="38">
        <f>КС!D45</f>
        <v>76729790</v>
      </c>
      <c r="E45" s="38">
        <f>'ДС(5-26)'!D45</f>
        <v>17601906</v>
      </c>
      <c r="F45" s="38">
        <f t="shared" si="1"/>
        <v>248304920</v>
      </c>
      <c r="G45" s="38">
        <f>' Профилактика 5-26'!D47</f>
        <v>83444431</v>
      </c>
      <c r="H45" s="38">
        <f>'Диспан.набл.(КП) '!D45</f>
        <v>25056953</v>
      </c>
      <c r="I45" s="38">
        <f>'Дистанционное набл.(КП)'!D46</f>
        <v>718942</v>
      </c>
      <c r="J45" s="38">
        <f>'Центры здоровья'!D45</f>
        <v>0</v>
      </c>
      <c r="K45" s="38">
        <f>'АПУ неотл.пом.(5-26)'!D45</f>
        <v>12482110</v>
      </c>
      <c r="L45" s="38">
        <f>'АПУ обращения  (5-26)'!D45</f>
        <v>51031794</v>
      </c>
      <c r="M45" s="38">
        <f>'ОДИ ПГГ(5-26)'!D45</f>
        <v>3297653</v>
      </c>
      <c r="N45" s="38">
        <f>'Школа(5-26)'!D44</f>
        <v>5726419</v>
      </c>
      <c r="O45" s="38">
        <f>'ФАП(5-26)'!D45</f>
        <v>66546618</v>
      </c>
      <c r="P45" s="38"/>
      <c r="Q45" s="38">
        <f>' СМП '!D45</f>
        <v>0</v>
      </c>
      <c r="R45" s="38">
        <f>'Гемодиализ по видам МП(5-26)'!D45</f>
        <v>0</v>
      </c>
      <c r="S45" s="38">
        <f>'Мед.реаб.(АПУ,ДС,КС)(5-26) '!D45</f>
        <v>0</v>
      </c>
      <c r="T45" s="38">
        <f t="shared" si="4"/>
        <v>342636616</v>
      </c>
    </row>
    <row r="46" spans="1:20" s="1" customFormat="1" x14ac:dyDescent="0.2">
      <c r="A46" s="20">
        <v>35</v>
      </c>
      <c r="B46" s="12" t="s">
        <v>97</v>
      </c>
      <c r="C46" s="10" t="s">
        <v>216</v>
      </c>
      <c r="D46" s="38">
        <f>КС!D46</f>
        <v>49277442</v>
      </c>
      <c r="E46" s="38">
        <f>'ДС(5-26)'!D46</f>
        <v>10558549</v>
      </c>
      <c r="F46" s="38">
        <f t="shared" si="1"/>
        <v>169880186</v>
      </c>
      <c r="G46" s="38">
        <f>' Профилактика 5-26'!D48</f>
        <v>51849901</v>
      </c>
      <c r="H46" s="38">
        <f>'Диспан.набл.(КП) '!D46</f>
        <v>20044981</v>
      </c>
      <c r="I46" s="38">
        <f>'Дистанционное набл.(КП)'!D47</f>
        <v>476961</v>
      </c>
      <c r="J46" s="38">
        <f>'Центры здоровья'!D46</f>
        <v>0</v>
      </c>
      <c r="K46" s="38">
        <f>'АПУ неотл.пом.(5-26)'!D46</f>
        <v>9198987</v>
      </c>
      <c r="L46" s="38">
        <f>'АПУ обращения  (5-26)'!D46</f>
        <v>32257471</v>
      </c>
      <c r="M46" s="38">
        <f>'ОДИ ПГГ(5-26)'!D46</f>
        <v>1003534</v>
      </c>
      <c r="N46" s="38">
        <f>'Школа(5-26)'!D45</f>
        <v>4769297</v>
      </c>
      <c r="O46" s="38">
        <f>'ФАП(5-26)'!D46</f>
        <v>50279054</v>
      </c>
      <c r="P46" s="38"/>
      <c r="Q46" s="38">
        <f>' СМП '!D46</f>
        <v>0</v>
      </c>
      <c r="R46" s="38">
        <f>'Гемодиализ по видам МП(5-26)'!D46</f>
        <v>0</v>
      </c>
      <c r="S46" s="38">
        <f>'Мед.реаб.(АПУ,ДС,КС)(5-26) '!D46</f>
        <v>0</v>
      </c>
      <c r="T46" s="38">
        <f t="shared" si="4"/>
        <v>229716177</v>
      </c>
    </row>
    <row r="47" spans="1:20" s="1" customFormat="1" x14ac:dyDescent="0.2">
      <c r="A47" s="20">
        <v>36</v>
      </c>
      <c r="B47" s="12" t="s">
        <v>98</v>
      </c>
      <c r="C47" s="10" t="s">
        <v>23</v>
      </c>
      <c r="D47" s="38">
        <f>КС!D47</f>
        <v>70877702</v>
      </c>
      <c r="E47" s="38">
        <f>'ДС(5-26)'!D47</f>
        <v>19397309</v>
      </c>
      <c r="F47" s="38">
        <f t="shared" si="1"/>
        <v>273739149</v>
      </c>
      <c r="G47" s="38">
        <f>' Профилактика 5-26'!D49</f>
        <v>91173614</v>
      </c>
      <c r="H47" s="38">
        <f>'Диспан.набл.(КП) '!D47</f>
        <v>35145829</v>
      </c>
      <c r="I47" s="38">
        <f>'Дистанционное набл.(КП)'!D48</f>
        <v>945718</v>
      </c>
      <c r="J47" s="38">
        <f>'Центры здоровья'!D47</f>
        <v>0</v>
      </c>
      <c r="K47" s="38">
        <f>'АПУ неотл.пом.(5-26)'!D47</f>
        <v>16213457</v>
      </c>
      <c r="L47" s="38">
        <f>'АПУ обращения  (5-26)'!D47</f>
        <v>58422119</v>
      </c>
      <c r="M47" s="38">
        <f>'ОДИ ПГГ(5-26)'!D47</f>
        <v>5790199</v>
      </c>
      <c r="N47" s="38">
        <f>'Школа(5-26)'!D46</f>
        <v>8680811</v>
      </c>
      <c r="O47" s="38">
        <f>'ФАП(5-26)'!D47</f>
        <v>57367402</v>
      </c>
      <c r="P47" s="38"/>
      <c r="Q47" s="38">
        <f>' СМП '!D47</f>
        <v>0</v>
      </c>
      <c r="R47" s="38">
        <f>'Гемодиализ по видам МП(5-26)'!D47</f>
        <v>0</v>
      </c>
      <c r="S47" s="38">
        <f>'Мед.реаб.(АПУ,ДС,КС)(5-26) '!D47</f>
        <v>1870929</v>
      </c>
      <c r="T47" s="38">
        <f t="shared" si="4"/>
        <v>365885089</v>
      </c>
    </row>
    <row r="48" spans="1:20" s="1" customFormat="1" x14ac:dyDescent="0.2">
      <c r="A48" s="20">
        <v>37</v>
      </c>
      <c r="B48" s="21" t="s">
        <v>99</v>
      </c>
      <c r="C48" s="10" t="s">
        <v>20</v>
      </c>
      <c r="D48" s="38">
        <f>КС!D48</f>
        <v>38079308</v>
      </c>
      <c r="E48" s="38">
        <f>'ДС(5-26)'!D48</f>
        <v>8487407</v>
      </c>
      <c r="F48" s="38">
        <f t="shared" si="1"/>
        <v>134862329</v>
      </c>
      <c r="G48" s="38">
        <f>' Профилактика 5-26'!D50</f>
        <v>40044404</v>
      </c>
      <c r="H48" s="38">
        <f>'Диспан.набл.(КП) '!D48</f>
        <v>13745006</v>
      </c>
      <c r="I48" s="38">
        <f>'Дистанционное набл.(КП)'!D49</f>
        <v>382108</v>
      </c>
      <c r="J48" s="38">
        <f>'Центры здоровья'!D48</f>
        <v>0</v>
      </c>
      <c r="K48" s="38">
        <f>'АПУ неотл.пом.(5-26)'!D48</f>
        <v>6440112</v>
      </c>
      <c r="L48" s="38">
        <f>'АПУ обращения  (5-26)'!D48</f>
        <v>27503862</v>
      </c>
      <c r="M48" s="38">
        <f>'ОДИ ПГГ(5-26)'!D48</f>
        <v>1602989</v>
      </c>
      <c r="N48" s="38">
        <f>'Школа(5-26)'!D47</f>
        <v>3286168</v>
      </c>
      <c r="O48" s="38">
        <f>'ФАП(5-26)'!D48</f>
        <v>41857680</v>
      </c>
      <c r="P48" s="38"/>
      <c r="Q48" s="38">
        <f>' СМП '!D48</f>
        <v>0</v>
      </c>
      <c r="R48" s="38">
        <f>'Гемодиализ по видам МП(5-26)'!D48</f>
        <v>0</v>
      </c>
      <c r="S48" s="38">
        <f>'Мед.реаб.(АПУ,ДС,КС)(5-26) '!D48</f>
        <v>0</v>
      </c>
      <c r="T48" s="38">
        <f t="shared" si="4"/>
        <v>181429044</v>
      </c>
    </row>
    <row r="49" spans="1:20" s="1" customFormat="1" x14ac:dyDescent="0.2">
      <c r="A49" s="20">
        <v>38</v>
      </c>
      <c r="B49" s="13" t="s">
        <v>100</v>
      </c>
      <c r="C49" s="10" t="s">
        <v>101</v>
      </c>
      <c r="D49" s="38">
        <f>КС!D49</f>
        <v>65154531</v>
      </c>
      <c r="E49" s="38">
        <f>'ДС(5-26)'!D49</f>
        <v>38458940</v>
      </c>
      <c r="F49" s="38">
        <f t="shared" si="1"/>
        <v>94390078</v>
      </c>
      <c r="G49" s="38">
        <f>' Профилактика 5-26'!D51</f>
        <v>40577027</v>
      </c>
      <c r="H49" s="38">
        <f>'Диспан.набл.(КП) '!D49</f>
        <v>19258626</v>
      </c>
      <c r="I49" s="38">
        <f>'Дистанционное набл.(КП)'!D50</f>
        <v>453196</v>
      </c>
      <c r="J49" s="38">
        <f>'Центры здоровья'!D49</f>
        <v>0</v>
      </c>
      <c r="K49" s="38">
        <f>'АПУ неотл.пом.(5-26)'!D49</f>
        <v>5996004</v>
      </c>
      <c r="L49" s="38">
        <f>'АПУ обращения  (5-26)'!D49</f>
        <v>19231480</v>
      </c>
      <c r="M49" s="38">
        <f>'ОДИ ПГГ(5-26)'!D49</f>
        <v>6316677</v>
      </c>
      <c r="N49" s="38">
        <f>'Школа(5-26)'!D48</f>
        <v>2557068</v>
      </c>
      <c r="O49" s="38">
        <f>'ФАП(5-26)'!D49</f>
        <v>0</v>
      </c>
      <c r="P49" s="38"/>
      <c r="Q49" s="38">
        <f>' СМП '!D49</f>
        <v>0</v>
      </c>
      <c r="R49" s="38">
        <f>'Гемодиализ по видам МП(5-26)'!D49</f>
        <v>0</v>
      </c>
      <c r="S49" s="38">
        <f>'Мед.реаб.(АПУ,ДС,КС)(5-26) '!D49</f>
        <v>0</v>
      </c>
      <c r="T49" s="38">
        <f t="shared" si="4"/>
        <v>198003549</v>
      </c>
    </row>
    <row r="50" spans="1:20" s="19" customFormat="1" x14ac:dyDescent="0.2">
      <c r="A50" s="20">
        <v>39</v>
      </c>
      <c r="B50" s="21" t="s">
        <v>102</v>
      </c>
      <c r="C50" s="10" t="s">
        <v>103</v>
      </c>
      <c r="D50" s="38">
        <f>КС!D50</f>
        <v>594897569</v>
      </c>
      <c r="E50" s="38">
        <f>'ДС(5-26)'!D50</f>
        <v>81841577</v>
      </c>
      <c r="F50" s="38">
        <f t="shared" si="1"/>
        <v>807731569.07999992</v>
      </c>
      <c r="G50" s="38">
        <f>' Профилактика 5-26'!D52</f>
        <v>348485163</v>
      </c>
      <c r="H50" s="38">
        <f>'Диспан.набл.(КП) '!D50</f>
        <v>93153861</v>
      </c>
      <c r="I50" s="38">
        <f>'Дистанционное набл.(КП)'!D51</f>
        <v>2232047</v>
      </c>
      <c r="J50" s="38">
        <f>'Центры здоровья'!D50</f>
        <v>13267776.08</v>
      </c>
      <c r="K50" s="38">
        <f>'АПУ неотл.пом.(5-26)'!D50</f>
        <v>58433569</v>
      </c>
      <c r="L50" s="38">
        <f>'АПУ обращения  (5-26)'!D50</f>
        <v>220158342</v>
      </c>
      <c r="M50" s="38">
        <f>'ОДИ ПГГ(5-26)'!D50</f>
        <v>49495989</v>
      </c>
      <c r="N50" s="38">
        <f>'Школа(5-26)'!D49</f>
        <v>22504822</v>
      </c>
      <c r="O50" s="38">
        <f>'ФАП(5-26)'!D50</f>
        <v>0</v>
      </c>
      <c r="P50" s="39"/>
      <c r="Q50" s="38">
        <f>' СМП '!D50</f>
        <v>523861372</v>
      </c>
      <c r="R50" s="38">
        <f>'Гемодиализ по видам МП(5-26)'!D50</f>
        <v>0</v>
      </c>
      <c r="S50" s="38">
        <f>'Мед.реаб.(АПУ,ДС,КС)(5-26) '!D50</f>
        <v>37628130</v>
      </c>
      <c r="T50" s="38">
        <f t="shared" si="4"/>
        <v>2045960217.0799999</v>
      </c>
    </row>
    <row r="51" spans="1:20" s="1" customFormat="1" x14ac:dyDescent="0.2">
      <c r="A51" s="20">
        <v>40</v>
      </c>
      <c r="B51" s="12" t="s">
        <v>104</v>
      </c>
      <c r="C51" s="10" t="s">
        <v>221</v>
      </c>
      <c r="D51" s="38">
        <f>КС!D51</f>
        <v>75169252</v>
      </c>
      <c r="E51" s="38">
        <f>'ДС(5-26)'!D51</f>
        <v>16134356</v>
      </c>
      <c r="F51" s="38">
        <f t="shared" si="1"/>
        <v>228511770</v>
      </c>
      <c r="G51" s="38">
        <f>' Профилактика 5-26'!D53</f>
        <v>73413152</v>
      </c>
      <c r="H51" s="38">
        <f>'Диспан.набл.(КП) '!D51</f>
        <v>30416963</v>
      </c>
      <c r="I51" s="38">
        <f>'Дистанционное набл.(КП)'!D52</f>
        <v>719078</v>
      </c>
      <c r="J51" s="38">
        <f>'Центры здоровья'!D51</f>
        <v>0</v>
      </c>
      <c r="K51" s="38">
        <f>'АПУ неотл.пом.(5-26)'!D51</f>
        <v>12939305</v>
      </c>
      <c r="L51" s="38">
        <f>'АПУ обращения  (5-26)'!D51</f>
        <v>46731702</v>
      </c>
      <c r="M51" s="38">
        <f>'ОДИ ПГГ(5-26)'!D51</f>
        <v>2937381</v>
      </c>
      <c r="N51" s="38">
        <f>'Школа(5-26)'!D50</f>
        <v>4902021</v>
      </c>
      <c r="O51" s="38">
        <f>'ФАП(5-26)'!D51</f>
        <v>56452168</v>
      </c>
      <c r="P51" s="38"/>
      <c r="Q51" s="38">
        <f>' СМП '!D51</f>
        <v>0</v>
      </c>
      <c r="R51" s="38">
        <f>'Гемодиализ по видам МП(5-26)'!D51</f>
        <v>0</v>
      </c>
      <c r="S51" s="38">
        <f>'Мед.реаб.(АПУ,ДС,КС)(5-26) '!D51</f>
        <v>1811635</v>
      </c>
      <c r="T51" s="38">
        <f t="shared" si="4"/>
        <v>321627013</v>
      </c>
    </row>
    <row r="52" spans="1:20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>КС!D52</f>
        <v>356748528</v>
      </c>
      <c r="E52" s="38">
        <f>'ДС(5-26)'!D52</f>
        <v>56434224</v>
      </c>
      <c r="F52" s="38">
        <f t="shared" si="1"/>
        <v>583209860</v>
      </c>
      <c r="G52" s="38">
        <f>' Профилактика 5-26'!D54</f>
        <v>263052570</v>
      </c>
      <c r="H52" s="38">
        <f>'Диспан.набл.(КП) '!D52</f>
        <v>52481306</v>
      </c>
      <c r="I52" s="38">
        <f>'Дистанционное набл.(КП)'!D53</f>
        <v>1507207</v>
      </c>
      <c r="J52" s="38">
        <f>'Центры здоровья'!D52</f>
        <v>0</v>
      </c>
      <c r="K52" s="38">
        <f>'АПУ неотл.пом.(5-26)'!D52</f>
        <v>35801755</v>
      </c>
      <c r="L52" s="38">
        <f>'АПУ обращения  (5-26)'!D52</f>
        <v>157321325</v>
      </c>
      <c r="M52" s="38">
        <f>'ОДИ ПГГ(5-26)'!D52</f>
        <v>18587595</v>
      </c>
      <c r="N52" s="38">
        <f>'Школа(5-26)'!D51</f>
        <v>20026754</v>
      </c>
      <c r="O52" s="38">
        <f>'ФАП(5-26)'!D52</f>
        <v>34431348</v>
      </c>
      <c r="P52" s="38"/>
      <c r="Q52" s="38">
        <f>' СМП '!D52</f>
        <v>0</v>
      </c>
      <c r="R52" s="38">
        <f>'Гемодиализ по видам МП(5-26)'!D52</f>
        <v>0</v>
      </c>
      <c r="S52" s="38">
        <f>'Мед.реаб.(АПУ,ДС,КС)(5-26) '!D52</f>
        <v>0</v>
      </c>
      <c r="T52" s="38">
        <f t="shared" si="4"/>
        <v>996392612</v>
      </c>
    </row>
    <row r="53" spans="1:20" s="1" customFormat="1" x14ac:dyDescent="0.2">
      <c r="A53" s="20">
        <v>42</v>
      </c>
      <c r="B53" s="21" t="s">
        <v>106</v>
      </c>
      <c r="C53" s="10" t="s">
        <v>3</v>
      </c>
      <c r="D53" s="38">
        <f>КС!D53</f>
        <v>55565497</v>
      </c>
      <c r="E53" s="38">
        <f>'ДС(5-26)'!D53</f>
        <v>11555326</v>
      </c>
      <c r="F53" s="38">
        <f t="shared" si="1"/>
        <v>173549692</v>
      </c>
      <c r="G53" s="38">
        <f>' Профилактика 5-26'!D55</f>
        <v>56352132</v>
      </c>
      <c r="H53" s="38">
        <f>'Диспан.набл.(КП) '!D53</f>
        <v>21695594</v>
      </c>
      <c r="I53" s="38">
        <f>'Дистанционное набл.(КП)'!D54</f>
        <v>491431</v>
      </c>
      <c r="J53" s="38">
        <f>'Центры здоровья'!D53</f>
        <v>0</v>
      </c>
      <c r="K53" s="38">
        <f>'АПУ неотл.пом.(5-26)'!D53</f>
        <v>9874799</v>
      </c>
      <c r="L53" s="38">
        <f>'АПУ обращения  (5-26)'!D53</f>
        <v>35720318</v>
      </c>
      <c r="M53" s="38">
        <f>'ОДИ ПГГ(5-26)'!D53</f>
        <v>2239999</v>
      </c>
      <c r="N53" s="38">
        <f>'Школа(5-26)'!D52</f>
        <v>4201838</v>
      </c>
      <c r="O53" s="38">
        <f>'ФАП(5-26)'!D53</f>
        <v>42973581</v>
      </c>
      <c r="P53" s="38"/>
      <c r="Q53" s="38">
        <f>' СМП '!D53</f>
        <v>0</v>
      </c>
      <c r="R53" s="38">
        <f>'Гемодиализ по видам МП(5-26)'!D53</f>
        <v>0</v>
      </c>
      <c r="S53" s="38">
        <f>'Мед.реаб.(АПУ,ДС,КС)(5-26) '!D53</f>
        <v>0</v>
      </c>
      <c r="T53" s="38">
        <f t="shared" si="4"/>
        <v>240670515</v>
      </c>
    </row>
    <row r="54" spans="1:20" s="1" customFormat="1" x14ac:dyDescent="0.2">
      <c r="A54" s="20">
        <v>43</v>
      </c>
      <c r="B54" s="13" t="s">
        <v>152</v>
      </c>
      <c r="C54" s="10" t="s">
        <v>32</v>
      </c>
      <c r="D54" s="38">
        <f>КС!D54</f>
        <v>103225223</v>
      </c>
      <c r="E54" s="38">
        <f>'ДС(5-26)'!D54</f>
        <v>15880524</v>
      </c>
      <c r="F54" s="38">
        <f t="shared" si="1"/>
        <v>234201224</v>
      </c>
      <c r="G54" s="38">
        <f>' Профилактика 5-26'!D56</f>
        <v>76979459</v>
      </c>
      <c r="H54" s="38">
        <f>'Диспан.набл.(КП) '!D54</f>
        <v>26346272</v>
      </c>
      <c r="I54" s="38">
        <f>'Дистанционное набл.(КП)'!D55</f>
        <v>613458</v>
      </c>
      <c r="J54" s="38">
        <f>'Центры здоровья'!D54</f>
        <v>0</v>
      </c>
      <c r="K54" s="38">
        <f>'АПУ неотл.пом.(5-26)'!D54</f>
        <v>13350269</v>
      </c>
      <c r="L54" s="38">
        <f>'АПУ обращения  (5-26)'!D54</f>
        <v>48754906</v>
      </c>
      <c r="M54" s="38">
        <f>'ОДИ ПГГ(5-26)'!D54</f>
        <v>5945225</v>
      </c>
      <c r="N54" s="38">
        <f>'Школа(5-26)'!D53</f>
        <v>4981219</v>
      </c>
      <c r="O54" s="38">
        <f>'ФАП(5-26)'!D54</f>
        <v>57230416</v>
      </c>
      <c r="P54" s="38"/>
      <c r="Q54" s="38">
        <f>' СМП '!D54</f>
        <v>0</v>
      </c>
      <c r="R54" s="38">
        <f>'Гемодиализ по видам МП(5-26)'!D54</f>
        <v>0</v>
      </c>
      <c r="S54" s="38">
        <f>'Мед.реаб.(АПУ,ДС,КС)(5-26) '!D54</f>
        <v>1929052</v>
      </c>
      <c r="T54" s="38">
        <f t="shared" si="4"/>
        <v>355236023</v>
      </c>
    </row>
    <row r="55" spans="1:20" s="1" customFormat="1" x14ac:dyDescent="0.2">
      <c r="A55" s="20">
        <v>44</v>
      </c>
      <c r="B55" s="21" t="s">
        <v>107</v>
      </c>
      <c r="C55" s="10" t="s">
        <v>217</v>
      </c>
      <c r="D55" s="38">
        <f>КС!D55</f>
        <v>88812728</v>
      </c>
      <c r="E55" s="38">
        <f>'ДС(5-26)'!D55</f>
        <v>19294660</v>
      </c>
      <c r="F55" s="38">
        <f t="shared" si="1"/>
        <v>278008426</v>
      </c>
      <c r="G55" s="38">
        <f>' Профилактика 5-26'!D57</f>
        <v>89992967</v>
      </c>
      <c r="H55" s="38">
        <f>'Диспан.набл.(КП) '!D55</f>
        <v>34707123</v>
      </c>
      <c r="I55" s="38">
        <f>'Дистанционное набл.(КП)'!D56</f>
        <v>807995</v>
      </c>
      <c r="J55" s="38">
        <f>'Центры здоровья'!D55</f>
        <v>0</v>
      </c>
      <c r="K55" s="38">
        <f>'АПУ неотл.пом.(5-26)'!D55</f>
        <v>15211194</v>
      </c>
      <c r="L55" s="38">
        <f>'АПУ обращения  (5-26)'!D55</f>
        <v>54247339</v>
      </c>
      <c r="M55" s="38">
        <f>'ОДИ ПГГ(5-26)'!D55</f>
        <v>3773632</v>
      </c>
      <c r="N55" s="38">
        <f>'Школа(5-26)'!D54</f>
        <v>6096481</v>
      </c>
      <c r="O55" s="38">
        <f>'ФАП(5-26)'!D55</f>
        <v>73171695</v>
      </c>
      <c r="P55" s="38"/>
      <c r="Q55" s="38">
        <f>' СМП '!D55</f>
        <v>0</v>
      </c>
      <c r="R55" s="38">
        <f>'Гемодиализ по видам МП(5-26)'!D55</f>
        <v>0</v>
      </c>
      <c r="S55" s="38">
        <f>'Мед.реаб.(АПУ,ДС,КС)(5-26) '!D55</f>
        <v>3180996</v>
      </c>
      <c r="T55" s="38">
        <f t="shared" si="4"/>
        <v>389296810</v>
      </c>
    </row>
    <row r="56" spans="1:20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>КС!D56</f>
        <v>123142624</v>
      </c>
      <c r="E56" s="38">
        <f>'ДС(5-26)'!D56</f>
        <v>22130577</v>
      </c>
      <c r="F56" s="38">
        <f t="shared" si="1"/>
        <v>307316308</v>
      </c>
      <c r="G56" s="38">
        <f>' Профилактика 5-26'!D58</f>
        <v>109935929</v>
      </c>
      <c r="H56" s="38">
        <f>'Диспан.набл.(КП) '!D56</f>
        <v>32227548</v>
      </c>
      <c r="I56" s="38">
        <f>'Дистанционное набл.(КП)'!D57</f>
        <v>815132</v>
      </c>
      <c r="J56" s="38">
        <f>'Центры здоровья'!D56</f>
        <v>0</v>
      </c>
      <c r="K56" s="38">
        <f>'АПУ неотл.пом.(5-26)'!D56</f>
        <v>18682366</v>
      </c>
      <c r="L56" s="38">
        <f>'АПУ обращения  (5-26)'!D56</f>
        <v>69167546</v>
      </c>
      <c r="M56" s="38">
        <f>'ОДИ ПГГ(5-26)'!D56</f>
        <v>12270683</v>
      </c>
      <c r="N56" s="38">
        <f>'Школа(5-26)'!D55</f>
        <v>8150062</v>
      </c>
      <c r="O56" s="38">
        <f>'ФАП(5-26)'!D56</f>
        <v>56067042</v>
      </c>
      <c r="P56" s="38"/>
      <c r="Q56" s="38">
        <f>' СМП '!D56</f>
        <v>0</v>
      </c>
      <c r="R56" s="38">
        <f>'Гемодиализ по видам МП(5-26)'!D56</f>
        <v>0</v>
      </c>
      <c r="S56" s="38">
        <f>'Мед.реаб.(АПУ,ДС,КС)(5-26) '!D56</f>
        <v>2986415</v>
      </c>
      <c r="T56" s="38">
        <f t="shared" si="4"/>
        <v>455575924</v>
      </c>
    </row>
    <row r="57" spans="1:20" s="1" customFormat="1" x14ac:dyDescent="0.2">
      <c r="A57" s="20">
        <v>46</v>
      </c>
      <c r="B57" s="21" t="s">
        <v>109</v>
      </c>
      <c r="C57" s="10" t="s">
        <v>4</v>
      </c>
      <c r="D57" s="38">
        <f>КС!D57</f>
        <v>39669081</v>
      </c>
      <c r="E57" s="38">
        <f>'ДС(5-26)'!D57</f>
        <v>7530478</v>
      </c>
      <c r="F57" s="38">
        <f t="shared" si="1"/>
        <v>120197679</v>
      </c>
      <c r="G57" s="38">
        <f>' Профилактика 5-26'!D59</f>
        <v>35373441</v>
      </c>
      <c r="H57" s="38">
        <f>'Диспан.набл.(КП) '!D57</f>
        <v>14348078</v>
      </c>
      <c r="I57" s="38">
        <f>'Дистанционное набл.(КП)'!D58</f>
        <v>338134</v>
      </c>
      <c r="J57" s="38">
        <f>'Центры здоровья'!D57</f>
        <v>0</v>
      </c>
      <c r="K57" s="38">
        <f>'АПУ неотл.пом.(5-26)'!D57</f>
        <v>6197652</v>
      </c>
      <c r="L57" s="38">
        <f>'АПУ обращения  (5-26)'!D57</f>
        <v>24543288</v>
      </c>
      <c r="M57" s="38">
        <f>'ОДИ ПГГ(5-26)'!D57</f>
        <v>1097075</v>
      </c>
      <c r="N57" s="38">
        <f>'Школа(5-26)'!D56</f>
        <v>2953252</v>
      </c>
      <c r="O57" s="38">
        <f>'ФАП(5-26)'!D57</f>
        <v>35346759</v>
      </c>
      <c r="P57" s="38"/>
      <c r="Q57" s="38">
        <f>' СМП '!D57</f>
        <v>0</v>
      </c>
      <c r="R57" s="38">
        <f>'Гемодиализ по видам МП(5-26)'!D57</f>
        <v>0</v>
      </c>
      <c r="S57" s="38">
        <f>'Мед.реаб.(АПУ,ДС,КС)(5-26) '!D57</f>
        <v>0</v>
      </c>
      <c r="T57" s="38">
        <f t="shared" si="4"/>
        <v>167397238</v>
      </c>
    </row>
    <row r="58" spans="1:20" s="1" customFormat="1" x14ac:dyDescent="0.2">
      <c r="A58" s="20">
        <v>47</v>
      </c>
      <c r="B58" s="13" t="s">
        <v>110</v>
      </c>
      <c r="C58" s="10" t="s">
        <v>1</v>
      </c>
      <c r="D58" s="38">
        <f>КС!D58</f>
        <v>76036055</v>
      </c>
      <c r="E58" s="38">
        <f>'ДС(5-26)'!D58</f>
        <v>14635174</v>
      </c>
      <c r="F58" s="38">
        <f t="shared" si="1"/>
        <v>210398118</v>
      </c>
      <c r="G58" s="38">
        <f>' Профилактика 5-26'!D60</f>
        <v>70565444</v>
      </c>
      <c r="H58" s="38">
        <f>'Диспан.набл.(КП) '!D58</f>
        <v>23513906</v>
      </c>
      <c r="I58" s="38">
        <f>'Дистанционное набл.(КП)'!D59</f>
        <v>555209</v>
      </c>
      <c r="J58" s="38">
        <f>'Центры здоровья'!D58</f>
        <v>0</v>
      </c>
      <c r="K58" s="38">
        <f>'АПУ неотл.пом.(5-26)'!D58</f>
        <v>12031951</v>
      </c>
      <c r="L58" s="38">
        <f>'АПУ обращения  (5-26)'!D58</f>
        <v>44976613</v>
      </c>
      <c r="M58" s="38">
        <f>'ОДИ ПГГ(5-26)'!D58</f>
        <v>2569737</v>
      </c>
      <c r="N58" s="38">
        <f>'Школа(5-26)'!D57</f>
        <v>5557014</v>
      </c>
      <c r="O58" s="38">
        <f>'ФАП(5-26)'!D58</f>
        <v>50628244</v>
      </c>
      <c r="P58" s="38"/>
      <c r="Q58" s="38">
        <f>' СМП '!D58</f>
        <v>0</v>
      </c>
      <c r="R58" s="38">
        <f>'Гемодиализ по видам МП(5-26)'!D58</f>
        <v>0</v>
      </c>
      <c r="S58" s="38">
        <f>'Мед.реаб.(АПУ,ДС,КС)(5-26) '!D58</f>
        <v>0</v>
      </c>
      <c r="T58" s="38">
        <f t="shared" si="4"/>
        <v>301069347</v>
      </c>
    </row>
    <row r="59" spans="1:20" s="1" customFormat="1" x14ac:dyDescent="0.2">
      <c r="A59" s="20">
        <v>48</v>
      </c>
      <c r="B59" s="21" t="s">
        <v>111</v>
      </c>
      <c r="C59" s="10" t="s">
        <v>218</v>
      </c>
      <c r="D59" s="38">
        <f>КС!D59</f>
        <v>104349338</v>
      </c>
      <c r="E59" s="38">
        <f>'ДС(5-26)'!D59</f>
        <v>22688966</v>
      </c>
      <c r="F59" s="38">
        <f t="shared" si="1"/>
        <v>304276141</v>
      </c>
      <c r="G59" s="38">
        <f>' Профилактика 5-26'!D61</f>
        <v>108121545</v>
      </c>
      <c r="H59" s="38">
        <f>'Диспан.набл.(КП) '!D59</f>
        <v>44686854</v>
      </c>
      <c r="I59" s="38">
        <f>'Дистанционное набл.(КП)'!D60</f>
        <v>1154123</v>
      </c>
      <c r="J59" s="38">
        <f>'Центры здоровья'!D59</f>
        <v>0</v>
      </c>
      <c r="K59" s="38">
        <f>'АПУ неотл.пом.(5-26)'!D59</f>
        <v>18369945</v>
      </c>
      <c r="L59" s="38">
        <f>'АПУ обращения  (5-26)'!D59</f>
        <v>65373252</v>
      </c>
      <c r="M59" s="38">
        <f>'ОДИ ПГГ(5-26)'!D59</f>
        <v>4370415</v>
      </c>
      <c r="N59" s="38">
        <f>'Школа(5-26)'!D58</f>
        <v>10354910</v>
      </c>
      <c r="O59" s="38">
        <f>'ФАП(5-26)'!D59</f>
        <v>51845097</v>
      </c>
      <c r="P59" s="38"/>
      <c r="Q59" s="38">
        <f>' СМП '!D59</f>
        <v>0</v>
      </c>
      <c r="R59" s="38">
        <f>'Гемодиализ по видам МП(5-26)'!D59</f>
        <v>0</v>
      </c>
      <c r="S59" s="38">
        <f>'Мед.реаб.(АПУ,ДС,КС)(5-26) '!D59</f>
        <v>0</v>
      </c>
      <c r="T59" s="38">
        <f t="shared" si="4"/>
        <v>431314445</v>
      </c>
    </row>
    <row r="60" spans="1:20" s="1" customFormat="1" x14ac:dyDescent="0.2">
      <c r="A60" s="20">
        <v>49</v>
      </c>
      <c r="B60" s="21" t="s">
        <v>112</v>
      </c>
      <c r="C60" s="10" t="s">
        <v>25</v>
      </c>
      <c r="D60" s="38">
        <f>КС!D60</f>
        <v>718647704</v>
      </c>
      <c r="E60" s="38">
        <f>'ДС(5-26)'!D60</f>
        <v>97796730</v>
      </c>
      <c r="F60" s="38">
        <f t="shared" si="1"/>
        <v>1000680409</v>
      </c>
      <c r="G60" s="38">
        <f>' Профилактика 5-26'!D62</f>
        <v>411212623</v>
      </c>
      <c r="H60" s="38">
        <f>'Диспан.набл.(КП) '!D60</f>
        <v>122853105</v>
      </c>
      <c r="I60" s="38">
        <f>'Дистанционное набл.(КП)'!D61</f>
        <v>2901043</v>
      </c>
      <c r="J60" s="38">
        <f>'Центры здоровья'!D60</f>
        <v>0</v>
      </c>
      <c r="K60" s="38">
        <f>'АПУ неотл.пом.(5-26)'!D60</f>
        <v>67901909</v>
      </c>
      <c r="L60" s="38">
        <f>'АПУ обращения  (5-26)'!D60</f>
        <v>248690042</v>
      </c>
      <c r="M60" s="38">
        <f>'ОДИ ПГГ(5-26)'!D60</f>
        <v>33718282</v>
      </c>
      <c r="N60" s="38">
        <f>'Школа(5-26)'!D59</f>
        <v>26141810</v>
      </c>
      <c r="O60" s="38">
        <f>'ФАП(5-26)'!D60</f>
        <v>87261595</v>
      </c>
      <c r="P60" s="38"/>
      <c r="Q60" s="38">
        <f>' СМП '!D60</f>
        <v>0</v>
      </c>
      <c r="R60" s="38">
        <f>'Гемодиализ по видам МП(5-26)'!D60</f>
        <v>0</v>
      </c>
      <c r="S60" s="38">
        <f>'Мед.реаб.(АПУ,ДС,КС)(5-26) '!D60</f>
        <v>0</v>
      </c>
      <c r="T60" s="38">
        <f t="shared" si="4"/>
        <v>1817124843</v>
      </c>
    </row>
    <row r="61" spans="1:20" s="1" customFormat="1" x14ac:dyDescent="0.2">
      <c r="A61" s="20">
        <v>50</v>
      </c>
      <c r="B61" s="21" t="s">
        <v>160</v>
      </c>
      <c r="C61" s="10" t="s">
        <v>53</v>
      </c>
      <c r="D61" s="38">
        <f>КС!D61</f>
        <v>79408095</v>
      </c>
      <c r="E61" s="38">
        <f>'ДС(5-26)'!D61</f>
        <v>17048793</v>
      </c>
      <c r="F61" s="38">
        <f t="shared" si="1"/>
        <v>229139125</v>
      </c>
      <c r="G61" s="38">
        <f>' Профилактика 5-26'!D63</f>
        <v>78175808</v>
      </c>
      <c r="H61" s="38">
        <f>'Диспан.набл.(КП) '!D61</f>
        <v>27694473</v>
      </c>
      <c r="I61" s="38">
        <f>'Дистанционное набл.(КП)'!D62</f>
        <v>460394</v>
      </c>
      <c r="J61" s="38">
        <f>'Центры здоровья'!D61</f>
        <v>0</v>
      </c>
      <c r="K61" s="38">
        <f>'АПУ неотл.пом.(5-26)'!D61</f>
        <v>13645372</v>
      </c>
      <c r="L61" s="38">
        <f>'АПУ обращения  (5-26)'!D61</f>
        <v>49777212</v>
      </c>
      <c r="M61" s="38">
        <f>'ОДИ ПГГ(5-26)'!D61</f>
        <v>3298765</v>
      </c>
      <c r="N61" s="38">
        <f>'Школа(5-26)'!D60</f>
        <v>5041095</v>
      </c>
      <c r="O61" s="38">
        <f>'ФАП(5-26)'!D61</f>
        <v>51046006</v>
      </c>
      <c r="P61" s="38"/>
      <c r="Q61" s="38">
        <f>' СМП '!D61</f>
        <v>0</v>
      </c>
      <c r="R61" s="38">
        <f>'Гемодиализ по видам МП(5-26)'!D61</f>
        <v>0</v>
      </c>
      <c r="S61" s="38">
        <f>'Мед.реаб.(АПУ,ДС,КС)(5-26) '!D61</f>
        <v>0</v>
      </c>
      <c r="T61" s="38">
        <f t="shared" si="4"/>
        <v>325596013</v>
      </c>
    </row>
    <row r="62" spans="1:20" s="1" customFormat="1" x14ac:dyDescent="0.2">
      <c r="A62" s="20">
        <v>51</v>
      </c>
      <c r="B62" s="21" t="s">
        <v>113</v>
      </c>
      <c r="C62" s="10" t="s">
        <v>219</v>
      </c>
      <c r="D62" s="38">
        <f>КС!D62</f>
        <v>61006765</v>
      </c>
      <c r="E62" s="38">
        <f>'ДС(5-26)'!D62</f>
        <v>13674881</v>
      </c>
      <c r="F62" s="38">
        <f t="shared" si="1"/>
        <v>185098227</v>
      </c>
      <c r="G62" s="38">
        <f>' Профилактика 5-26'!D64</f>
        <v>57482099</v>
      </c>
      <c r="H62" s="38">
        <f>'Диспан.набл.(КП) '!D62</f>
        <v>19599703</v>
      </c>
      <c r="I62" s="38">
        <f>'Дистанционное набл.(КП)'!D63</f>
        <v>518568</v>
      </c>
      <c r="J62" s="38">
        <f>'Центры здоровья'!D62</f>
        <v>0</v>
      </c>
      <c r="K62" s="38">
        <f>'АПУ неотл.пом.(5-26)'!D62</f>
        <v>10145996</v>
      </c>
      <c r="L62" s="38">
        <f>'АПУ обращения  (5-26)'!D62</f>
        <v>36687370</v>
      </c>
      <c r="M62" s="38">
        <f>'ОДИ ПГГ(5-26)'!D62</f>
        <v>2300175</v>
      </c>
      <c r="N62" s="38">
        <f>'Школа(5-26)'!D61</f>
        <v>3688685</v>
      </c>
      <c r="O62" s="38">
        <f>'ФАП(5-26)'!D62</f>
        <v>54675631</v>
      </c>
      <c r="P62" s="38"/>
      <c r="Q62" s="38">
        <f>' СМП '!D62</f>
        <v>0</v>
      </c>
      <c r="R62" s="38">
        <f>'Гемодиализ по видам МП(5-26)'!D62</f>
        <v>0</v>
      </c>
      <c r="S62" s="38">
        <f>'Мед.реаб.(АПУ,ДС,КС)(5-26) '!D62</f>
        <v>0</v>
      </c>
      <c r="T62" s="38">
        <f t="shared" si="4"/>
        <v>259779873</v>
      </c>
    </row>
    <row r="63" spans="1:20" s="1" customFormat="1" x14ac:dyDescent="0.2">
      <c r="A63" s="20">
        <v>52</v>
      </c>
      <c r="B63" s="13" t="s">
        <v>162</v>
      </c>
      <c r="C63" s="10" t="s">
        <v>220</v>
      </c>
      <c r="D63" s="38">
        <f>КС!D63</f>
        <v>64735007</v>
      </c>
      <c r="E63" s="38">
        <f>'ДС(5-26)'!D63</f>
        <v>13018190</v>
      </c>
      <c r="F63" s="38">
        <f t="shared" si="1"/>
        <v>193040314</v>
      </c>
      <c r="G63" s="38">
        <f>' Профилактика 5-26'!D65</f>
        <v>64671709</v>
      </c>
      <c r="H63" s="38">
        <f>'Диспан.набл.(КП) '!D63</f>
        <v>25613099</v>
      </c>
      <c r="I63" s="38">
        <f>'Дистанционное набл.(КП)'!D64</f>
        <v>642226</v>
      </c>
      <c r="J63" s="38">
        <f>'Центры здоровья'!D63</f>
        <v>0</v>
      </c>
      <c r="K63" s="38">
        <f>'АПУ неотл.пом.(5-26)'!D63</f>
        <v>11344191</v>
      </c>
      <c r="L63" s="38">
        <f>'АПУ обращения  (5-26)'!D63</f>
        <v>41047345</v>
      </c>
      <c r="M63" s="38">
        <f>'ОДИ ПГГ(5-26)'!D63</f>
        <v>3841425</v>
      </c>
      <c r="N63" s="38">
        <f>'Школа(5-26)'!D62</f>
        <v>6232594</v>
      </c>
      <c r="O63" s="38">
        <f>'ФАП(5-26)'!D63</f>
        <v>39647725</v>
      </c>
      <c r="P63" s="38"/>
      <c r="Q63" s="38">
        <f>' СМП '!D63</f>
        <v>0</v>
      </c>
      <c r="R63" s="38">
        <f>'Гемодиализ по видам МП(5-26)'!D63</f>
        <v>0</v>
      </c>
      <c r="S63" s="38">
        <f>'Мед.реаб.(АПУ,ДС,КС)(5-26) '!D63</f>
        <v>4969874</v>
      </c>
      <c r="T63" s="38">
        <f t="shared" si="4"/>
        <v>275763385</v>
      </c>
    </row>
    <row r="64" spans="1:20" s="1" customFormat="1" x14ac:dyDescent="0.2">
      <c r="A64" s="20">
        <v>53</v>
      </c>
      <c r="B64" s="21" t="s">
        <v>223</v>
      </c>
      <c r="C64" s="10" t="s">
        <v>222</v>
      </c>
      <c r="D64" s="38">
        <f>КС!D64</f>
        <v>418897469</v>
      </c>
      <c r="E64" s="38">
        <f>'ДС(5-26)'!D64</f>
        <v>0</v>
      </c>
      <c r="F64" s="38">
        <f t="shared" si="1"/>
        <v>433480</v>
      </c>
      <c r="G64" s="38">
        <f>' Профилактика 5-26'!D66</f>
        <v>0</v>
      </c>
      <c r="H64" s="38">
        <f>'Диспан.набл.(КП) '!D64</f>
        <v>0</v>
      </c>
      <c r="I64" s="38">
        <f>'Дистанционное набл.(КП)'!D65</f>
        <v>0</v>
      </c>
      <c r="J64" s="38">
        <f>'Центры здоровья'!D64</f>
        <v>0</v>
      </c>
      <c r="K64" s="38">
        <f>'АПУ неотл.пом.(5-26)'!D64</f>
        <v>433480</v>
      </c>
      <c r="L64" s="38">
        <f>'АПУ обращения  (5-26)'!D64</f>
        <v>0</v>
      </c>
      <c r="M64" s="38">
        <f>'ОДИ ПГГ(5-26)'!D64</f>
        <v>0</v>
      </c>
      <c r="N64" s="38">
        <f>'Школа(5-26)'!D63</f>
        <v>0</v>
      </c>
      <c r="O64" s="38">
        <f>'ФАП(5-26)'!D64</f>
        <v>0</v>
      </c>
      <c r="P64" s="38"/>
      <c r="Q64" s="38">
        <f>' СМП '!D64</f>
        <v>0</v>
      </c>
      <c r="R64" s="38">
        <f>'Гемодиализ по видам МП(5-26)'!D64</f>
        <v>0</v>
      </c>
      <c r="S64" s="38">
        <f>'Мед.реаб.(АПУ,ДС,КС)(5-26) '!D64</f>
        <v>0</v>
      </c>
      <c r="T64" s="38">
        <f t="shared" si="4"/>
        <v>419330949</v>
      </c>
    </row>
    <row r="65" spans="1:20" s="1" customFormat="1" x14ac:dyDescent="0.2">
      <c r="A65" s="20">
        <v>54</v>
      </c>
      <c r="B65" s="21" t="s">
        <v>233</v>
      </c>
      <c r="C65" s="10" t="s">
        <v>234</v>
      </c>
      <c r="D65" s="38">
        <f>КС!D65</f>
        <v>0</v>
      </c>
      <c r="E65" s="38">
        <f>'ДС(5-26)'!D65</f>
        <v>0</v>
      </c>
      <c r="F65" s="38">
        <f t="shared" si="1"/>
        <v>0</v>
      </c>
      <c r="G65" s="38">
        <f>' Профилактика 5-26'!D67</f>
        <v>0</v>
      </c>
      <c r="H65" s="38">
        <f>'Диспан.набл.(КП) '!D65</f>
        <v>0</v>
      </c>
      <c r="I65" s="38">
        <f>'Дистанционное набл.(КП)'!D66</f>
        <v>0</v>
      </c>
      <c r="J65" s="38">
        <f>'Центры здоровья'!D65</f>
        <v>0</v>
      </c>
      <c r="K65" s="38">
        <f>'АПУ неотл.пом.(5-26)'!D65</f>
        <v>0</v>
      </c>
      <c r="L65" s="38">
        <f>'АПУ обращения  (5-26)'!D65</f>
        <v>0</v>
      </c>
      <c r="M65" s="38">
        <f>'ОДИ ПГГ(5-26)'!D65</f>
        <v>0</v>
      </c>
      <c r="N65" s="38">
        <f>'Школа(5-26)'!D64</f>
        <v>0</v>
      </c>
      <c r="O65" s="38">
        <f>'ФАП(5-26)'!D65</f>
        <v>0</v>
      </c>
      <c r="P65" s="38"/>
      <c r="Q65" s="38">
        <f>' СМП '!D65</f>
        <v>0</v>
      </c>
      <c r="R65" s="38">
        <f>'Гемодиализ по видам МП(5-26)'!D65</f>
        <v>0</v>
      </c>
      <c r="S65" s="38">
        <f>'Мед.реаб.(АПУ,ДС,КС)(5-26) '!D65</f>
        <v>9505477</v>
      </c>
      <c r="T65" s="38">
        <f t="shared" si="4"/>
        <v>9505477</v>
      </c>
    </row>
    <row r="66" spans="1:20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>КС!D66</f>
        <v>0</v>
      </c>
      <c r="E66" s="38">
        <f>'ДС(5-26)'!D66</f>
        <v>27812171</v>
      </c>
      <c r="F66" s="38">
        <f t="shared" si="1"/>
        <v>221582500</v>
      </c>
      <c r="G66" s="38">
        <f>' Профилактика 5-26'!D68</f>
        <v>156225066</v>
      </c>
      <c r="H66" s="38">
        <f>'Диспан.набл.(КП) '!D66</f>
        <v>181652</v>
      </c>
      <c r="I66" s="38">
        <f>'Дистанционное набл.(КП)'!D67</f>
        <v>0</v>
      </c>
      <c r="J66" s="38">
        <f>'Центры здоровья'!D66</f>
        <v>0</v>
      </c>
      <c r="K66" s="38">
        <f>'АПУ неотл.пом.(5-26)'!D66</f>
        <v>11020146</v>
      </c>
      <c r="L66" s="38">
        <f>'АПУ обращения  (5-26)'!D66</f>
        <v>50636288</v>
      </c>
      <c r="M66" s="38">
        <f>'ОДИ ПГГ(5-26)'!D66</f>
        <v>2073413</v>
      </c>
      <c r="N66" s="38">
        <f>'Школа(5-26)'!D65</f>
        <v>1445935</v>
      </c>
      <c r="O66" s="38">
        <f>'ФАП(5-26)'!D66</f>
        <v>0</v>
      </c>
      <c r="P66" s="38"/>
      <c r="Q66" s="38">
        <f>' СМП '!D66</f>
        <v>0</v>
      </c>
      <c r="R66" s="38">
        <f>'Гемодиализ по видам МП(5-26)'!D66</f>
        <v>0</v>
      </c>
      <c r="S66" s="38">
        <f>'Мед.реаб.(АПУ,ДС,КС)(5-26) '!D66</f>
        <v>9575656</v>
      </c>
      <c r="T66" s="38">
        <f t="shared" si="4"/>
        <v>258970327</v>
      </c>
    </row>
    <row r="67" spans="1:20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>КС!D67</f>
        <v>0</v>
      </c>
      <c r="E67" s="38">
        <f>'ДС(5-26)'!D67</f>
        <v>21368099</v>
      </c>
      <c r="F67" s="38">
        <f t="shared" si="1"/>
        <v>171072560</v>
      </c>
      <c r="G67" s="38">
        <f>' Профилактика 5-26'!D69</f>
        <v>119545464</v>
      </c>
      <c r="H67" s="38">
        <f>'Диспан.набл.(КП) '!D67</f>
        <v>261041</v>
      </c>
      <c r="I67" s="38">
        <f>'Дистанционное набл.(КП)'!D68</f>
        <v>0</v>
      </c>
      <c r="J67" s="38">
        <f>'Центры здоровья'!D67</f>
        <v>0</v>
      </c>
      <c r="K67" s="38">
        <f>'АПУ неотл.пом.(5-26)'!D67</f>
        <v>8537389</v>
      </c>
      <c r="L67" s="38">
        <f>'АПУ обращения  (5-26)'!D67</f>
        <v>39427340</v>
      </c>
      <c r="M67" s="38">
        <f>'ОДИ ПГГ(5-26)'!D67</f>
        <v>2434898</v>
      </c>
      <c r="N67" s="38">
        <f>'Школа(5-26)'!D66</f>
        <v>866428</v>
      </c>
      <c r="O67" s="38">
        <f>'ФАП(5-26)'!D67</f>
        <v>0</v>
      </c>
      <c r="P67" s="38"/>
      <c r="Q67" s="38">
        <f>' СМП '!D67</f>
        <v>0</v>
      </c>
      <c r="R67" s="38">
        <f>'Гемодиализ по видам МП(5-26)'!D67</f>
        <v>0</v>
      </c>
      <c r="S67" s="38">
        <f>'Мед.реаб.(АПУ,ДС,КС)(5-26) '!D67</f>
        <v>9255451</v>
      </c>
      <c r="T67" s="38">
        <f t="shared" si="4"/>
        <v>201696110</v>
      </c>
    </row>
    <row r="68" spans="1:20" s="1" customFormat="1" ht="24" x14ac:dyDescent="0.2">
      <c r="A68" s="20">
        <v>57</v>
      </c>
      <c r="B68" s="12" t="s">
        <v>116</v>
      </c>
      <c r="C68" s="10" t="s">
        <v>117</v>
      </c>
      <c r="D68" s="38">
        <f>КС!D68</f>
        <v>0</v>
      </c>
      <c r="E68" s="38">
        <f>'ДС(5-26)'!D68</f>
        <v>9231091</v>
      </c>
      <c r="F68" s="38">
        <f t="shared" si="1"/>
        <v>106197666</v>
      </c>
      <c r="G68" s="38">
        <f>' Профилактика 5-26'!D70</f>
        <v>59987601</v>
      </c>
      <c r="H68" s="38">
        <f>'Диспан.набл.(КП) '!D68</f>
        <v>26911</v>
      </c>
      <c r="I68" s="38">
        <f>'Дистанционное набл.(КП)'!D69</f>
        <v>0</v>
      </c>
      <c r="J68" s="38">
        <f>'Центры здоровья'!D68</f>
        <v>0</v>
      </c>
      <c r="K68" s="38">
        <f>'АПУ неотл.пом.(5-26)'!D68</f>
        <v>9485626</v>
      </c>
      <c r="L68" s="38">
        <f>'АПУ обращения  (5-26)'!D68</f>
        <v>35558014</v>
      </c>
      <c r="M68" s="38">
        <f>'ОДИ ПГГ(5-26)'!D68</f>
        <v>749400</v>
      </c>
      <c r="N68" s="38">
        <f>'Школа(5-26)'!D67</f>
        <v>390114</v>
      </c>
      <c r="O68" s="38">
        <f>'ФАП(5-26)'!D68</f>
        <v>0</v>
      </c>
      <c r="P68" s="38"/>
      <c r="Q68" s="38">
        <f>' СМП '!D68</f>
        <v>0</v>
      </c>
      <c r="R68" s="38">
        <f>'Гемодиализ по видам МП(5-26)'!D68</f>
        <v>0</v>
      </c>
      <c r="S68" s="38">
        <f>'Мед.реаб.(АПУ,ДС,КС)(5-26) '!D68</f>
        <v>0</v>
      </c>
      <c r="T68" s="38">
        <f t="shared" si="4"/>
        <v>115428757</v>
      </c>
    </row>
    <row r="69" spans="1:20" s="1" customFormat="1" x14ac:dyDescent="0.2">
      <c r="A69" s="20">
        <v>58</v>
      </c>
      <c r="B69" s="13" t="s">
        <v>118</v>
      </c>
      <c r="C69" s="10" t="s">
        <v>236</v>
      </c>
      <c r="D69" s="38">
        <f>КС!D69</f>
        <v>0</v>
      </c>
      <c r="E69" s="38">
        <f>'ДС(5-26)'!D69</f>
        <v>41772059</v>
      </c>
      <c r="F69" s="38">
        <f t="shared" si="1"/>
        <v>371060437</v>
      </c>
      <c r="G69" s="38">
        <f>' Профилактика 5-26'!D71</f>
        <v>246176929</v>
      </c>
      <c r="H69" s="38">
        <f>'Диспан.набл.(КП) '!D69</f>
        <v>84938</v>
      </c>
      <c r="I69" s="38">
        <f>'Дистанционное набл.(КП)'!D70</f>
        <v>0</v>
      </c>
      <c r="J69" s="38">
        <f>'Центры здоровья'!D69</f>
        <v>0</v>
      </c>
      <c r="K69" s="38">
        <f>'АПУ неотл.пом.(5-26)'!D69</f>
        <v>33654304</v>
      </c>
      <c r="L69" s="38">
        <f>'АПУ обращения  (5-26)'!D69</f>
        <v>84405708</v>
      </c>
      <c r="M69" s="38">
        <f>'ОДИ ПГГ(5-26)'!D69</f>
        <v>4796589</v>
      </c>
      <c r="N69" s="38">
        <f>'Школа(5-26)'!D68</f>
        <v>1941969</v>
      </c>
      <c r="O69" s="38">
        <f>'ФАП(5-26)'!D69</f>
        <v>0</v>
      </c>
      <c r="P69" s="38"/>
      <c r="Q69" s="38">
        <f>' СМП '!D69</f>
        <v>0</v>
      </c>
      <c r="R69" s="38">
        <f>'Гемодиализ по видам МП(5-26)'!D69</f>
        <v>0</v>
      </c>
      <c r="S69" s="38">
        <f>'Мед.реаб.(АПУ,ДС,КС)(5-26) '!D69</f>
        <v>10404298</v>
      </c>
      <c r="T69" s="38">
        <f t="shared" si="4"/>
        <v>423236794</v>
      </c>
    </row>
    <row r="70" spans="1:20" s="1" customFormat="1" x14ac:dyDescent="0.2">
      <c r="A70" s="20">
        <v>59</v>
      </c>
      <c r="B70" s="21" t="s">
        <v>119</v>
      </c>
      <c r="C70" s="10" t="s">
        <v>326</v>
      </c>
      <c r="D70" s="38">
        <f>КС!D70</f>
        <v>0</v>
      </c>
      <c r="E70" s="38">
        <f>'ДС(5-26)'!D70</f>
        <v>8149294</v>
      </c>
      <c r="F70" s="38">
        <f t="shared" si="1"/>
        <v>77423397</v>
      </c>
      <c r="G70" s="38">
        <f>' Профилактика 5-26'!D72</f>
        <v>50060500</v>
      </c>
      <c r="H70" s="38">
        <f>'Диспан.набл.(КП) '!D70</f>
        <v>4037</v>
      </c>
      <c r="I70" s="38">
        <f>'Дистанционное набл.(КП)'!D71</f>
        <v>0</v>
      </c>
      <c r="J70" s="38">
        <f>'Центры здоровья'!D70</f>
        <v>0</v>
      </c>
      <c r="K70" s="38">
        <f>'АПУ неотл.пом.(5-26)'!D70</f>
        <v>3066871</v>
      </c>
      <c r="L70" s="38">
        <f>'АПУ обращения  (5-26)'!D70</f>
        <v>23232026</v>
      </c>
      <c r="M70" s="38">
        <f>'ОДИ ПГГ(5-26)'!D70</f>
        <v>700376</v>
      </c>
      <c r="N70" s="38">
        <f>'Школа(5-26)'!D69</f>
        <v>359587</v>
      </c>
      <c r="O70" s="38">
        <f>'ФАП(5-26)'!D70</f>
        <v>0</v>
      </c>
      <c r="P70" s="38"/>
      <c r="Q70" s="38">
        <f>' СМП '!D70</f>
        <v>0</v>
      </c>
      <c r="R70" s="38">
        <f>'Гемодиализ по видам МП(5-26)'!D70</f>
        <v>0</v>
      </c>
      <c r="S70" s="38">
        <f>'Мед.реаб.(АПУ,ДС,КС)(5-26) '!D70</f>
        <v>5022529</v>
      </c>
      <c r="T70" s="38">
        <f t="shared" si="4"/>
        <v>90595220</v>
      </c>
    </row>
    <row r="71" spans="1:20" s="1" customFormat="1" ht="24" x14ac:dyDescent="0.2">
      <c r="A71" s="20">
        <v>60</v>
      </c>
      <c r="B71" s="12" t="s">
        <v>120</v>
      </c>
      <c r="C71" s="10" t="s">
        <v>237</v>
      </c>
      <c r="D71" s="38">
        <f>КС!D71</f>
        <v>0</v>
      </c>
      <c r="E71" s="38">
        <f>'ДС(5-26)'!D71</f>
        <v>0</v>
      </c>
      <c r="F71" s="38">
        <f t="shared" si="1"/>
        <v>135582614</v>
      </c>
      <c r="G71" s="38">
        <f>' Профилактика 5-26'!D73</f>
        <v>32169682</v>
      </c>
      <c r="H71" s="38">
        <f>'Диспан.набл.(КП) '!D71</f>
        <v>0</v>
      </c>
      <c r="I71" s="38">
        <f>'Дистанционное набл.(КП)'!D72</f>
        <v>0</v>
      </c>
      <c r="J71" s="38">
        <f>'Центры здоровья'!D71</f>
        <v>0</v>
      </c>
      <c r="K71" s="38">
        <f>'АПУ неотл.пом.(5-26)'!D71</f>
        <v>0</v>
      </c>
      <c r="L71" s="38">
        <f>'АПУ обращения  (5-26)'!D71</f>
        <v>103412932</v>
      </c>
      <c r="M71" s="38">
        <f>'ОДИ ПГГ(5-26)'!D71</f>
        <v>0</v>
      </c>
      <c r="N71" s="38">
        <f>'Школа(5-26)'!D70</f>
        <v>0</v>
      </c>
      <c r="O71" s="38">
        <f>'ФАП(5-26)'!D71</f>
        <v>0</v>
      </c>
      <c r="P71" s="38"/>
      <c r="Q71" s="38">
        <f>' СМП '!D71</f>
        <v>0</v>
      </c>
      <c r="R71" s="38">
        <f>'Гемодиализ по видам МП(5-26)'!D71</f>
        <v>0</v>
      </c>
      <c r="S71" s="38">
        <f>'Мед.реаб.(АПУ,ДС,КС)(5-26) '!D71</f>
        <v>0</v>
      </c>
      <c r="T71" s="38">
        <f t="shared" si="4"/>
        <v>135582614</v>
      </c>
    </row>
    <row r="72" spans="1:20" s="1" customFormat="1" ht="24" x14ac:dyDescent="0.2">
      <c r="A72" s="20">
        <v>61</v>
      </c>
      <c r="B72" s="12" t="s">
        <v>121</v>
      </c>
      <c r="C72" s="10" t="s">
        <v>238</v>
      </c>
      <c r="D72" s="38">
        <f>КС!D72</f>
        <v>0</v>
      </c>
      <c r="E72" s="38">
        <f>'ДС(5-26)'!D72</f>
        <v>0</v>
      </c>
      <c r="F72" s="38">
        <f t="shared" ref="F72:F135" si="5">G72+H72+I72+J72+K72+L72+M72+N72+O72+P72</f>
        <v>138928440</v>
      </c>
      <c r="G72" s="38">
        <f>' Профилактика 5-26'!D74</f>
        <v>29502621</v>
      </c>
      <c r="H72" s="38">
        <f>'Диспан.набл.(КП) '!D72</f>
        <v>0</v>
      </c>
      <c r="I72" s="38">
        <f>'Дистанционное набл.(КП)'!D73</f>
        <v>0</v>
      </c>
      <c r="J72" s="38">
        <f>'Центры здоровья'!D72</f>
        <v>0</v>
      </c>
      <c r="K72" s="38">
        <f>'АПУ неотл.пом.(5-26)'!D72</f>
        <v>9696798</v>
      </c>
      <c r="L72" s="38">
        <f>'АПУ обращения  (5-26)'!D72</f>
        <v>99729021</v>
      </c>
      <c r="M72" s="38">
        <f>'ОДИ ПГГ(5-26)'!D72</f>
        <v>0</v>
      </c>
      <c r="N72" s="38">
        <f>'Школа(5-26)'!D71</f>
        <v>0</v>
      </c>
      <c r="O72" s="38">
        <f>'ФАП(5-26)'!D72</f>
        <v>0</v>
      </c>
      <c r="P72" s="38"/>
      <c r="Q72" s="38">
        <f>' СМП '!D72</f>
        <v>0</v>
      </c>
      <c r="R72" s="38">
        <f>'Гемодиализ по видам МП(5-26)'!D72</f>
        <v>0</v>
      </c>
      <c r="S72" s="38">
        <f>'Мед.реаб.(АПУ,ДС,КС)(5-26) '!D72</f>
        <v>0</v>
      </c>
      <c r="T72" s="38">
        <f t="shared" si="4"/>
        <v>138928440</v>
      </c>
    </row>
    <row r="73" spans="1:20" s="1" customFormat="1" x14ac:dyDescent="0.2">
      <c r="A73" s="20">
        <v>62</v>
      </c>
      <c r="B73" s="13" t="s">
        <v>122</v>
      </c>
      <c r="C73" s="10" t="s">
        <v>239</v>
      </c>
      <c r="D73" s="38">
        <f>КС!D73</f>
        <v>0</v>
      </c>
      <c r="E73" s="38">
        <f>'ДС(5-26)'!D73</f>
        <v>53730196</v>
      </c>
      <c r="F73" s="38">
        <f t="shared" si="5"/>
        <v>533468313</v>
      </c>
      <c r="G73" s="38">
        <f>' Профилактика 5-26'!D75</f>
        <v>249684658</v>
      </c>
      <c r="H73" s="38">
        <f>'Диспан.набл.(КП) '!D73</f>
        <v>97489553</v>
      </c>
      <c r="I73" s="38">
        <f>'Дистанционное набл.(КП)'!D74</f>
        <v>2116826</v>
      </c>
      <c r="J73" s="38">
        <f>'Центры здоровья'!D73</f>
        <v>0</v>
      </c>
      <c r="K73" s="38">
        <f>'АПУ неотл.пом.(5-26)'!D73</f>
        <v>26121505</v>
      </c>
      <c r="L73" s="38">
        <f>'АПУ обращения  (5-26)'!D73</f>
        <v>125246458</v>
      </c>
      <c r="M73" s="38">
        <f>'ОДИ ПГГ(5-26)'!D73</f>
        <v>12145980</v>
      </c>
      <c r="N73" s="38">
        <f>'Школа(5-26)'!D72</f>
        <v>20663333</v>
      </c>
      <c r="O73" s="38">
        <f>'ФАП(5-26)'!D73</f>
        <v>0</v>
      </c>
      <c r="P73" s="38"/>
      <c r="Q73" s="38">
        <f>' СМП '!D73</f>
        <v>0</v>
      </c>
      <c r="R73" s="38">
        <f>'Гемодиализ по видам МП(5-26)'!D73</f>
        <v>0</v>
      </c>
      <c r="S73" s="38">
        <f>'Мед.реаб.(АПУ,ДС,КС)(5-26) '!D73</f>
        <v>4351897</v>
      </c>
      <c r="T73" s="38">
        <f t="shared" si="4"/>
        <v>591550406</v>
      </c>
    </row>
    <row r="74" spans="1:20" s="1" customFormat="1" x14ac:dyDescent="0.2">
      <c r="A74" s="20">
        <v>63</v>
      </c>
      <c r="B74" s="13" t="s">
        <v>123</v>
      </c>
      <c r="C74" s="10" t="s">
        <v>51</v>
      </c>
      <c r="D74" s="38">
        <f>КС!D74</f>
        <v>0</v>
      </c>
      <c r="E74" s="38">
        <f>'ДС(5-26)'!D74</f>
        <v>29064667</v>
      </c>
      <c r="F74" s="38">
        <f t="shared" si="5"/>
        <v>321114648.81999999</v>
      </c>
      <c r="G74" s="38">
        <f>' Профилактика 5-26'!D76</f>
        <v>142399639</v>
      </c>
      <c r="H74" s="38">
        <f>'Диспан.набл.(КП) '!D74</f>
        <v>65341489</v>
      </c>
      <c r="I74" s="38">
        <f>'Дистанционное набл.(КП)'!D75</f>
        <v>1392513</v>
      </c>
      <c r="J74" s="38">
        <f>'Центры здоровья'!D74</f>
        <v>4942965.8199999994</v>
      </c>
      <c r="K74" s="38">
        <f>'АПУ неотл.пом.(5-26)'!D74</f>
        <v>17810610</v>
      </c>
      <c r="L74" s="38">
        <f>'АПУ обращения  (5-26)'!D74</f>
        <v>65154335</v>
      </c>
      <c r="M74" s="38">
        <f>'ОДИ ПГГ(5-26)'!D74</f>
        <v>10925383</v>
      </c>
      <c r="N74" s="38">
        <f>'Школа(5-26)'!D73</f>
        <v>13147714</v>
      </c>
      <c r="O74" s="38">
        <f>'ФАП(5-26)'!D74</f>
        <v>0</v>
      </c>
      <c r="P74" s="38"/>
      <c r="Q74" s="38">
        <f>' СМП '!D74</f>
        <v>0</v>
      </c>
      <c r="R74" s="38">
        <f>'Гемодиализ по видам МП(5-26)'!D74</f>
        <v>0</v>
      </c>
      <c r="S74" s="38">
        <f>'Мед.реаб.(АПУ,ДС,КС)(5-26) '!D74</f>
        <v>14949088</v>
      </c>
      <c r="T74" s="38">
        <f t="shared" si="4"/>
        <v>365128403.81999999</v>
      </c>
    </row>
    <row r="75" spans="1:20" s="1" customFormat="1" x14ac:dyDescent="0.2">
      <c r="A75" s="20">
        <v>64</v>
      </c>
      <c r="B75" s="13" t="s">
        <v>124</v>
      </c>
      <c r="C75" s="10" t="s">
        <v>240</v>
      </c>
      <c r="D75" s="38">
        <f>КС!D75</f>
        <v>0</v>
      </c>
      <c r="E75" s="38">
        <f>'ДС(5-26)'!D75</f>
        <v>75690909</v>
      </c>
      <c r="F75" s="38">
        <f t="shared" si="5"/>
        <v>707732899</v>
      </c>
      <c r="G75" s="38">
        <f>' Профилактика 5-26'!D77</f>
        <v>331769236</v>
      </c>
      <c r="H75" s="38">
        <f>'Диспан.набл.(КП) '!D75</f>
        <v>125807343</v>
      </c>
      <c r="I75" s="38">
        <f>'Дистанционное набл.(КП)'!D76</f>
        <v>2818526</v>
      </c>
      <c r="J75" s="38">
        <f>'Центры здоровья'!D75</f>
        <v>0</v>
      </c>
      <c r="K75" s="38">
        <f>'АПУ неотл.пом.(5-26)'!D75</f>
        <v>40886917</v>
      </c>
      <c r="L75" s="38">
        <f>'АПУ обращения  (5-26)'!D75</f>
        <v>160859958</v>
      </c>
      <c r="M75" s="38">
        <f>'ОДИ ПГГ(5-26)'!D75</f>
        <v>16148832</v>
      </c>
      <c r="N75" s="38">
        <f>'Школа(5-26)'!D74</f>
        <v>29442087</v>
      </c>
      <c r="O75" s="38">
        <f>'ФАП(5-26)'!D75</f>
        <v>0</v>
      </c>
      <c r="P75" s="38"/>
      <c r="Q75" s="38">
        <f>' СМП '!D75</f>
        <v>0</v>
      </c>
      <c r="R75" s="38">
        <f>'Гемодиализ по видам МП(5-26)'!D75</f>
        <v>0</v>
      </c>
      <c r="S75" s="38">
        <f>'Мед.реаб.(АПУ,ДС,КС)(5-26) '!D75</f>
        <v>8215129</v>
      </c>
      <c r="T75" s="38">
        <f t="shared" si="4"/>
        <v>791638937</v>
      </c>
    </row>
    <row r="76" spans="1:20" s="1" customFormat="1" ht="24" x14ac:dyDescent="0.2">
      <c r="A76" s="20">
        <v>65</v>
      </c>
      <c r="B76" s="13" t="s">
        <v>125</v>
      </c>
      <c r="C76" s="10" t="s">
        <v>241</v>
      </c>
      <c r="D76" s="38">
        <f>КС!D76</f>
        <v>0</v>
      </c>
      <c r="E76" s="38">
        <f>'ДС(5-26)'!D76</f>
        <v>0</v>
      </c>
      <c r="F76" s="38">
        <f t="shared" si="5"/>
        <v>20046322</v>
      </c>
      <c r="G76" s="38">
        <f>' Профилактика 5-26'!D78</f>
        <v>4570912</v>
      </c>
      <c r="H76" s="38">
        <f>'Диспан.набл.(КП) '!D76</f>
        <v>10764</v>
      </c>
      <c r="I76" s="38">
        <f>'Дистанционное набл.(КП)'!D77</f>
        <v>0</v>
      </c>
      <c r="J76" s="38">
        <f>'Центры здоровья'!D76</f>
        <v>0</v>
      </c>
      <c r="K76" s="38">
        <f>'АПУ неотл.пом.(5-26)'!D76</f>
        <v>0</v>
      </c>
      <c r="L76" s="38">
        <f>'АПУ обращения  (5-26)'!D76</f>
        <v>15464646</v>
      </c>
      <c r="M76" s="38">
        <f>'ОДИ ПГГ(5-26)'!D76</f>
        <v>0</v>
      </c>
      <c r="N76" s="38">
        <f>'Школа(5-26)'!D75</f>
        <v>0</v>
      </c>
      <c r="O76" s="38">
        <f>'ФАП(5-26)'!D76</f>
        <v>0</v>
      </c>
      <c r="P76" s="38"/>
      <c r="Q76" s="38">
        <f>' СМП '!D76</f>
        <v>0</v>
      </c>
      <c r="R76" s="38">
        <f>'Гемодиализ по видам МП(5-26)'!D76</f>
        <v>0</v>
      </c>
      <c r="S76" s="38">
        <f>'Мед.реаб.(АПУ,ДС,КС)(5-26) '!D76</f>
        <v>0</v>
      </c>
      <c r="T76" s="38">
        <f t="shared" ref="T76:T107" si="6">D76+E76+F76+Q76+R76+S76</f>
        <v>20046322</v>
      </c>
    </row>
    <row r="77" spans="1:20" s="1" customFormat="1" ht="24" x14ac:dyDescent="0.2">
      <c r="A77" s="20">
        <v>66</v>
      </c>
      <c r="B77" s="12" t="s">
        <v>126</v>
      </c>
      <c r="C77" s="10" t="s">
        <v>242</v>
      </c>
      <c r="D77" s="38">
        <f>КС!D77</f>
        <v>0</v>
      </c>
      <c r="E77" s="38">
        <f>'ДС(5-26)'!D77</f>
        <v>0</v>
      </c>
      <c r="F77" s="38">
        <f t="shared" si="5"/>
        <v>170792732</v>
      </c>
      <c r="G77" s="38">
        <f>' Профилактика 5-26'!D79</f>
        <v>33722293</v>
      </c>
      <c r="H77" s="38">
        <f>'Диспан.набл.(КП) '!D77</f>
        <v>44404</v>
      </c>
      <c r="I77" s="38">
        <f>'Дистанционное набл.(КП)'!D78</f>
        <v>0</v>
      </c>
      <c r="J77" s="38">
        <f>'Центры здоровья'!D77</f>
        <v>0</v>
      </c>
      <c r="K77" s="38">
        <f>'АПУ неотл.пом.(5-26)'!D77</f>
        <v>22934297</v>
      </c>
      <c r="L77" s="38">
        <f>'АПУ обращения  (5-26)'!D77</f>
        <v>114091738</v>
      </c>
      <c r="M77" s="38">
        <f>'ОДИ ПГГ(5-26)'!D77</f>
        <v>0</v>
      </c>
      <c r="N77" s="38">
        <f>'Школа(5-26)'!D76</f>
        <v>0</v>
      </c>
      <c r="O77" s="38">
        <f>'ФАП(5-26)'!D77</f>
        <v>0</v>
      </c>
      <c r="P77" s="38"/>
      <c r="Q77" s="38">
        <f>' СМП '!D77</f>
        <v>0</v>
      </c>
      <c r="R77" s="38">
        <f>'Гемодиализ по видам МП(5-26)'!D77</f>
        <v>0</v>
      </c>
      <c r="S77" s="38">
        <f>'Мед.реаб.(АПУ,ДС,КС)(5-26) '!D77</f>
        <v>0</v>
      </c>
      <c r="T77" s="38">
        <f t="shared" si="6"/>
        <v>170792732</v>
      </c>
    </row>
    <row r="78" spans="1:20" s="1" customFormat="1" ht="24" x14ac:dyDescent="0.2">
      <c r="A78" s="20">
        <v>67</v>
      </c>
      <c r="B78" s="13" t="s">
        <v>127</v>
      </c>
      <c r="C78" s="10" t="s">
        <v>243</v>
      </c>
      <c r="D78" s="38">
        <f>КС!D78</f>
        <v>0</v>
      </c>
      <c r="E78" s="38">
        <f>'ДС(5-26)'!D78</f>
        <v>0</v>
      </c>
      <c r="F78" s="38">
        <f t="shared" si="5"/>
        <v>24777370</v>
      </c>
      <c r="G78" s="38">
        <f>' Профилактика 5-26'!D80</f>
        <v>5651788</v>
      </c>
      <c r="H78" s="38">
        <f>'Диспан.набл.(КП) '!D78</f>
        <v>4037</v>
      </c>
      <c r="I78" s="38">
        <f>'Дистанционное набл.(КП)'!D79</f>
        <v>0</v>
      </c>
      <c r="J78" s="38">
        <f>'Центры здоровья'!D78</f>
        <v>0</v>
      </c>
      <c r="K78" s="38">
        <f>'АПУ неотл.пом.(5-26)'!D78</f>
        <v>0</v>
      </c>
      <c r="L78" s="38">
        <f>'АПУ обращения  (5-26)'!D78</f>
        <v>19121545</v>
      </c>
      <c r="M78" s="38">
        <f>'ОДИ ПГГ(5-26)'!D78</f>
        <v>0</v>
      </c>
      <c r="N78" s="38">
        <f>'Школа(5-26)'!D77</f>
        <v>0</v>
      </c>
      <c r="O78" s="38">
        <f>'ФАП(5-26)'!D78</f>
        <v>0</v>
      </c>
      <c r="P78" s="38"/>
      <c r="Q78" s="38">
        <f>' СМП '!D78</f>
        <v>0</v>
      </c>
      <c r="R78" s="38">
        <f>'Гемодиализ по видам МП(5-26)'!D78</f>
        <v>0</v>
      </c>
      <c r="S78" s="38">
        <f>'Мед.реаб.(АПУ,ДС,КС)(5-26) '!D78</f>
        <v>0</v>
      </c>
      <c r="T78" s="38">
        <f t="shared" si="6"/>
        <v>24777370</v>
      </c>
    </row>
    <row r="79" spans="1:20" s="1" customFormat="1" ht="24" x14ac:dyDescent="0.2">
      <c r="A79" s="20">
        <v>68</v>
      </c>
      <c r="B79" s="13" t="s">
        <v>128</v>
      </c>
      <c r="C79" s="10" t="s">
        <v>244</v>
      </c>
      <c r="D79" s="38">
        <f>КС!D79</f>
        <v>0</v>
      </c>
      <c r="E79" s="38">
        <f>'ДС(5-26)'!D79</f>
        <v>0</v>
      </c>
      <c r="F79" s="38">
        <f t="shared" si="5"/>
        <v>26101258</v>
      </c>
      <c r="G79" s="38">
        <f>' Профилактика 5-26'!D81</f>
        <v>5953513</v>
      </c>
      <c r="H79" s="38">
        <f>'Диспан.набл.(КП) '!D79</f>
        <v>5382</v>
      </c>
      <c r="I79" s="38">
        <f>'Дистанционное набл.(КП)'!D80</f>
        <v>0</v>
      </c>
      <c r="J79" s="38">
        <f>'Центры здоровья'!D79</f>
        <v>0</v>
      </c>
      <c r="K79" s="38">
        <f>'АПУ неотл.пом.(5-26)'!D79</f>
        <v>0</v>
      </c>
      <c r="L79" s="38">
        <f>'АПУ обращения  (5-26)'!D79</f>
        <v>20142363</v>
      </c>
      <c r="M79" s="38">
        <f>'ОДИ ПГГ(5-26)'!D79</f>
        <v>0</v>
      </c>
      <c r="N79" s="38">
        <f>'Школа(5-26)'!D78</f>
        <v>0</v>
      </c>
      <c r="O79" s="38">
        <f>'ФАП(5-26)'!D79</f>
        <v>0</v>
      </c>
      <c r="P79" s="38"/>
      <c r="Q79" s="38">
        <f>' СМП '!D79</f>
        <v>0</v>
      </c>
      <c r="R79" s="38">
        <f>'Гемодиализ по видам МП(5-26)'!D79</f>
        <v>0</v>
      </c>
      <c r="S79" s="38">
        <f>'Мед.реаб.(АПУ,ДС,КС)(5-26) '!D79</f>
        <v>0</v>
      </c>
      <c r="T79" s="38">
        <f t="shared" si="6"/>
        <v>26101258</v>
      </c>
    </row>
    <row r="80" spans="1:20" s="1" customFormat="1" ht="24" x14ac:dyDescent="0.2">
      <c r="A80" s="20">
        <v>69</v>
      </c>
      <c r="B80" s="12" t="s">
        <v>129</v>
      </c>
      <c r="C80" s="10" t="s">
        <v>245</v>
      </c>
      <c r="D80" s="38">
        <f>КС!D80</f>
        <v>0</v>
      </c>
      <c r="E80" s="38">
        <f>'ДС(5-26)'!D80</f>
        <v>0</v>
      </c>
      <c r="F80" s="38">
        <f t="shared" si="5"/>
        <v>237334375</v>
      </c>
      <c r="G80" s="38">
        <f>' Профилактика 5-26'!D82</f>
        <v>55476699</v>
      </c>
      <c r="H80" s="38">
        <f>'Диспан.набл.(КП) '!D80</f>
        <v>9419</v>
      </c>
      <c r="I80" s="38">
        <f>'Дистанционное набл.(КП)'!D81</f>
        <v>0</v>
      </c>
      <c r="J80" s="38">
        <f>'Центры здоровья'!D80</f>
        <v>0</v>
      </c>
      <c r="K80" s="38">
        <f>'АПУ неотл.пом.(5-26)'!D80</f>
        <v>0</v>
      </c>
      <c r="L80" s="38">
        <f>'АПУ обращения  (5-26)'!D80</f>
        <v>181848257</v>
      </c>
      <c r="M80" s="38">
        <f>'ОДИ ПГГ(5-26)'!D80</f>
        <v>0</v>
      </c>
      <c r="N80" s="38">
        <f>'Школа(5-26)'!D79</f>
        <v>0</v>
      </c>
      <c r="O80" s="38">
        <f>'ФАП(5-26)'!D80</f>
        <v>0</v>
      </c>
      <c r="P80" s="38"/>
      <c r="Q80" s="38">
        <f>' СМП '!D80</f>
        <v>0</v>
      </c>
      <c r="R80" s="38">
        <f>'Гемодиализ по видам МП(5-26)'!D80</f>
        <v>0</v>
      </c>
      <c r="S80" s="38">
        <f>'Мед.реаб.(АПУ,ДС,КС)(5-26) '!D80</f>
        <v>0</v>
      </c>
      <c r="T80" s="38">
        <f t="shared" si="6"/>
        <v>237334375</v>
      </c>
    </row>
    <row r="81" spans="1:20" s="1" customFormat="1" ht="24" x14ac:dyDescent="0.2">
      <c r="A81" s="20">
        <v>70</v>
      </c>
      <c r="B81" s="12" t="s">
        <v>130</v>
      </c>
      <c r="C81" s="10" t="s">
        <v>246</v>
      </c>
      <c r="D81" s="38">
        <f>КС!D81</f>
        <v>0</v>
      </c>
      <c r="E81" s="38">
        <f>'ДС(5-26)'!D81</f>
        <v>0</v>
      </c>
      <c r="F81" s="38">
        <f t="shared" si="5"/>
        <v>22573947</v>
      </c>
      <c r="G81" s="38">
        <f>' Профилактика 5-26'!D83</f>
        <v>5150020</v>
      </c>
      <c r="H81" s="38">
        <f>'Диспан.набл.(КП) '!D81</f>
        <v>0</v>
      </c>
      <c r="I81" s="38">
        <f>'Дистанционное набл.(КП)'!D82</f>
        <v>0</v>
      </c>
      <c r="J81" s="38">
        <f>'Центры здоровья'!D81</f>
        <v>0</v>
      </c>
      <c r="K81" s="38">
        <f>'АПУ неотл.пом.(5-26)'!D81</f>
        <v>0</v>
      </c>
      <c r="L81" s="38">
        <f>'АПУ обращения  (5-26)'!D81</f>
        <v>17423927</v>
      </c>
      <c r="M81" s="38">
        <f>'ОДИ ПГГ(5-26)'!D81</f>
        <v>0</v>
      </c>
      <c r="N81" s="38">
        <f>'Школа(5-26)'!D80</f>
        <v>0</v>
      </c>
      <c r="O81" s="38">
        <f>'ФАП(5-26)'!D81</f>
        <v>0</v>
      </c>
      <c r="P81" s="38"/>
      <c r="Q81" s="38">
        <f>' СМП '!D81</f>
        <v>0</v>
      </c>
      <c r="R81" s="38">
        <f>'Гемодиализ по видам МП(5-26)'!D81</f>
        <v>0</v>
      </c>
      <c r="S81" s="38">
        <f>'Мед.реаб.(АПУ,ДС,КС)(5-26) '!D81</f>
        <v>0</v>
      </c>
      <c r="T81" s="38">
        <f t="shared" si="6"/>
        <v>22573947</v>
      </c>
    </row>
    <row r="82" spans="1:20" s="1" customFormat="1" ht="24" x14ac:dyDescent="0.2">
      <c r="A82" s="20">
        <v>71</v>
      </c>
      <c r="B82" s="12" t="s">
        <v>131</v>
      </c>
      <c r="C82" s="10" t="s">
        <v>247</v>
      </c>
      <c r="D82" s="38">
        <f>КС!D82</f>
        <v>0</v>
      </c>
      <c r="E82" s="38">
        <f>'ДС(5-26)'!D82</f>
        <v>0</v>
      </c>
      <c r="F82" s="38">
        <f t="shared" si="5"/>
        <v>21241231</v>
      </c>
      <c r="G82" s="38">
        <f>' Профилактика 5-26'!D84</f>
        <v>4845974</v>
      </c>
      <c r="H82" s="38">
        <f>'Диспан.набл.(КП) '!D82</f>
        <v>0</v>
      </c>
      <c r="I82" s="38">
        <f>'Дистанционное набл.(КП)'!D83</f>
        <v>0</v>
      </c>
      <c r="J82" s="38">
        <f>'Центры здоровья'!D82</f>
        <v>0</v>
      </c>
      <c r="K82" s="38">
        <f>'АПУ неотл.пом.(5-26)'!D82</f>
        <v>0</v>
      </c>
      <c r="L82" s="38">
        <f>'АПУ обращения  (5-26)'!D82</f>
        <v>16395257</v>
      </c>
      <c r="M82" s="38">
        <f>'ОДИ ПГГ(5-26)'!D82</f>
        <v>0</v>
      </c>
      <c r="N82" s="38">
        <f>'Школа(5-26)'!D81</f>
        <v>0</v>
      </c>
      <c r="O82" s="38">
        <f>'ФАП(5-26)'!D82</f>
        <v>0</v>
      </c>
      <c r="P82" s="38"/>
      <c r="Q82" s="38">
        <f>' СМП '!D82</f>
        <v>0</v>
      </c>
      <c r="R82" s="38">
        <f>'Гемодиализ по видам МП(5-26)'!D82</f>
        <v>0</v>
      </c>
      <c r="S82" s="38">
        <f>'Мед.реаб.(АПУ,ДС,КС)(5-26) '!D82</f>
        <v>0</v>
      </c>
      <c r="T82" s="38">
        <f t="shared" si="6"/>
        <v>21241231</v>
      </c>
    </row>
    <row r="83" spans="1:20" s="1" customFormat="1" x14ac:dyDescent="0.2">
      <c r="A83" s="20">
        <v>72</v>
      </c>
      <c r="B83" s="21" t="s">
        <v>132</v>
      </c>
      <c r="C83" s="10" t="s">
        <v>133</v>
      </c>
      <c r="D83" s="38">
        <f>КС!D83</f>
        <v>408339921</v>
      </c>
      <c r="E83" s="38">
        <f>'ДС(5-26)'!D83</f>
        <v>62621184</v>
      </c>
      <c r="F83" s="38">
        <f t="shared" si="5"/>
        <v>646812358.14999998</v>
      </c>
      <c r="G83" s="38">
        <f>' Профилактика 5-26'!D85</f>
        <v>305124533</v>
      </c>
      <c r="H83" s="38">
        <f>'Диспан.набл.(КП) '!D83</f>
        <v>77678964</v>
      </c>
      <c r="I83" s="38">
        <f>'Дистанционное набл.(КП)'!D84</f>
        <v>1632998</v>
      </c>
      <c r="J83" s="38">
        <f>'Центры здоровья'!D83</f>
        <v>6512317.1500000004</v>
      </c>
      <c r="K83" s="38">
        <f>'АПУ неотл.пом.(5-26)'!D83</f>
        <v>47389582</v>
      </c>
      <c r="L83" s="38">
        <f>'АПУ обращения  (5-26)'!D83</f>
        <v>169041737</v>
      </c>
      <c r="M83" s="38">
        <f>'ОДИ ПГГ(5-26)'!D83</f>
        <v>17166616</v>
      </c>
      <c r="N83" s="38">
        <f>'Школа(5-26)'!D82</f>
        <v>19502539</v>
      </c>
      <c r="O83" s="38">
        <f>'ФАП(5-26)'!D83</f>
        <v>2763072</v>
      </c>
      <c r="P83" s="38"/>
      <c r="Q83" s="38">
        <f>' СМП '!D83</f>
        <v>0</v>
      </c>
      <c r="R83" s="38">
        <f>'Гемодиализ по видам МП(5-26)'!D83</f>
        <v>0</v>
      </c>
      <c r="S83" s="38">
        <f>'Мед.реаб.(АПУ,ДС,КС)(5-26) '!D83</f>
        <v>9463419</v>
      </c>
      <c r="T83" s="38">
        <f t="shared" si="6"/>
        <v>1127236882.1500001</v>
      </c>
    </row>
    <row r="84" spans="1:20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>КС!D84</f>
        <v>134378580</v>
      </c>
      <c r="E84" s="38">
        <f>'ДС(5-26)'!D84</f>
        <v>104409818</v>
      </c>
      <c r="F84" s="38">
        <f t="shared" si="5"/>
        <v>1065563359</v>
      </c>
      <c r="G84" s="38">
        <f>' Профилактика 5-26'!D86</f>
        <v>496788832</v>
      </c>
      <c r="H84" s="38">
        <f>'Диспан.набл.(КП) '!D84</f>
        <v>156525180</v>
      </c>
      <c r="I84" s="38">
        <f>'Дистанционное набл.(КП)'!D85</f>
        <v>3292728</v>
      </c>
      <c r="J84" s="38">
        <f>'Центры здоровья'!D84</f>
        <v>5717718</v>
      </c>
      <c r="K84" s="38">
        <f>'АПУ неотл.пом.(5-26)'!D84</f>
        <v>80728065</v>
      </c>
      <c r="L84" s="38">
        <f>'АПУ обращения  (5-26)'!D84</f>
        <v>230760024</v>
      </c>
      <c r="M84" s="38">
        <f>'ОДИ ПГГ(5-26)'!D84</f>
        <v>47483293</v>
      </c>
      <c r="N84" s="38">
        <f>'Школа(5-26)'!D83</f>
        <v>38757614</v>
      </c>
      <c r="O84" s="38">
        <f>'ФАП(5-26)'!D84</f>
        <v>5509905</v>
      </c>
      <c r="P84" s="38"/>
      <c r="Q84" s="38">
        <f>' СМП '!D84</f>
        <v>0</v>
      </c>
      <c r="R84" s="38">
        <f>'Гемодиализ по видам МП(5-26)'!D84</f>
        <v>0</v>
      </c>
      <c r="S84" s="38">
        <f>'Мед.реаб.(АПУ,ДС,КС)(5-26) '!D84</f>
        <v>87506760</v>
      </c>
      <c r="T84" s="38">
        <f t="shared" si="6"/>
        <v>1391858517</v>
      </c>
    </row>
    <row r="85" spans="1:20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>КС!D85</f>
        <v>1207860317</v>
      </c>
      <c r="E85" s="38">
        <f>'ДС(5-26)'!D85</f>
        <v>167957423</v>
      </c>
      <c r="F85" s="38">
        <f t="shared" si="5"/>
        <v>678698935.24000001</v>
      </c>
      <c r="G85" s="38">
        <f>' Профилактика 5-26'!D87</f>
        <v>252966483</v>
      </c>
      <c r="H85" s="38">
        <f>'Диспан.набл.(КП) '!D85</f>
        <v>105528021</v>
      </c>
      <c r="I85" s="38">
        <f>'Дистанционное набл.(КП)'!D86</f>
        <v>2344533</v>
      </c>
      <c r="J85" s="38">
        <f>'Центры здоровья'!D85</f>
        <v>6666686.2400000021</v>
      </c>
      <c r="K85" s="38">
        <f>'АПУ неотл.пом.(5-26)'!D85</f>
        <v>78736368</v>
      </c>
      <c r="L85" s="38">
        <f>'АПУ обращения  (5-26)'!D85</f>
        <v>165644272</v>
      </c>
      <c r="M85" s="38">
        <f>'ОДИ ПГГ(5-26)'!D85</f>
        <v>42437003</v>
      </c>
      <c r="N85" s="38">
        <f>'Школа(5-26)'!D84</f>
        <v>21617394</v>
      </c>
      <c r="O85" s="38">
        <f>'ФАП(5-26)'!D85</f>
        <v>2758175</v>
      </c>
      <c r="P85" s="38"/>
      <c r="Q85" s="38">
        <f>' СМП '!D85</f>
        <v>0</v>
      </c>
      <c r="R85" s="38">
        <f>'Гемодиализ по видам МП(5-26)'!D85</f>
        <v>0</v>
      </c>
      <c r="S85" s="38">
        <f>'Мед.реаб.(АПУ,ДС,КС)(5-26) '!D85</f>
        <v>72212637</v>
      </c>
      <c r="T85" s="38">
        <f t="shared" si="6"/>
        <v>2126729312.24</v>
      </c>
    </row>
    <row r="86" spans="1:20" s="1" customFormat="1" x14ac:dyDescent="0.2">
      <c r="A86" s="20">
        <v>75</v>
      </c>
      <c r="B86" s="12" t="s">
        <v>136</v>
      </c>
      <c r="C86" s="10" t="s">
        <v>414</v>
      </c>
      <c r="D86" s="38">
        <f>КС!D86</f>
        <v>39764859</v>
      </c>
      <c r="E86" s="38">
        <f>'ДС(5-26)'!D86</f>
        <v>51650270</v>
      </c>
      <c r="F86" s="38">
        <f t="shared" si="5"/>
        <v>571018650</v>
      </c>
      <c r="G86" s="38">
        <f>' Профилактика 5-26'!D88</f>
        <v>280088181</v>
      </c>
      <c r="H86" s="38">
        <f>'Диспан.набл.(КП) '!D86</f>
        <v>57612122</v>
      </c>
      <c r="I86" s="38">
        <f>'Дистанционное набл.(КП)'!D87</f>
        <v>1356374</v>
      </c>
      <c r="J86" s="38">
        <f>'Центры здоровья'!D86</f>
        <v>0</v>
      </c>
      <c r="K86" s="38">
        <f>'АПУ неотл.пом.(5-26)'!D86</f>
        <v>27372095</v>
      </c>
      <c r="L86" s="38">
        <f>'АПУ обращения  (5-26)'!D86</f>
        <v>157651885</v>
      </c>
      <c r="M86" s="38">
        <f>'ОДИ ПГГ(5-26)'!D86</f>
        <v>16155120</v>
      </c>
      <c r="N86" s="38">
        <f>'Школа(5-26)'!D85</f>
        <v>14988184</v>
      </c>
      <c r="O86" s="38">
        <f>'ФАП(5-26)'!D86</f>
        <v>15794689</v>
      </c>
      <c r="P86" s="38"/>
      <c r="Q86" s="38">
        <f>' СМП '!D86</f>
        <v>0</v>
      </c>
      <c r="R86" s="38">
        <f>'Гемодиализ по видам МП(5-26)'!D86</f>
        <v>0</v>
      </c>
      <c r="S86" s="38">
        <f>'Мед.реаб.(АПУ,ДС,КС)(5-26) '!D86</f>
        <v>15012712</v>
      </c>
      <c r="T86" s="38">
        <f t="shared" si="6"/>
        <v>677446491</v>
      </c>
    </row>
    <row r="87" spans="1:20" s="1" customFormat="1" x14ac:dyDescent="0.2">
      <c r="A87" s="20">
        <v>76</v>
      </c>
      <c r="B87" s="12" t="s">
        <v>137</v>
      </c>
      <c r="C87" s="10" t="s">
        <v>36</v>
      </c>
      <c r="D87" s="38">
        <f>КС!D87</f>
        <v>840872926</v>
      </c>
      <c r="E87" s="38">
        <f>'ДС(5-26)'!D87</f>
        <v>133905234</v>
      </c>
      <c r="F87" s="38">
        <f t="shared" si="5"/>
        <v>1095325714.73</v>
      </c>
      <c r="G87" s="38">
        <f>' Профилактика 5-26'!D89</f>
        <v>461817412</v>
      </c>
      <c r="H87" s="38">
        <f>'Диспан.набл.(КП) '!D87</f>
        <v>160153275</v>
      </c>
      <c r="I87" s="38">
        <f>'Дистанционное набл.(КП)'!D88</f>
        <v>3833273</v>
      </c>
      <c r="J87" s="38">
        <f>'Центры здоровья'!D87</f>
        <v>8465188.7300000023</v>
      </c>
      <c r="K87" s="38">
        <f>'АПУ неотл.пом.(5-26)'!D87</f>
        <v>44600757</v>
      </c>
      <c r="L87" s="38">
        <f>'АПУ обращения  (5-26)'!D87</f>
        <v>262156296</v>
      </c>
      <c r="M87" s="38">
        <f>'ОДИ ПГГ(5-26)'!D87</f>
        <v>106332839</v>
      </c>
      <c r="N87" s="38">
        <f>'Школа(5-26)'!D86</f>
        <v>41695894</v>
      </c>
      <c r="O87" s="38">
        <f>'ФАП(5-26)'!D87</f>
        <v>6270780</v>
      </c>
      <c r="P87" s="38"/>
      <c r="Q87" s="38">
        <f>' СМП '!D87</f>
        <v>0</v>
      </c>
      <c r="R87" s="38">
        <f>'Гемодиализ по видам МП(5-26)'!D87</f>
        <v>0</v>
      </c>
      <c r="S87" s="38">
        <f>'Мед.реаб.(АПУ,ДС,КС)(5-26) '!D87</f>
        <v>75729494</v>
      </c>
      <c r="T87" s="38">
        <f t="shared" si="6"/>
        <v>2145833368.73</v>
      </c>
    </row>
    <row r="88" spans="1:20" s="1" customFormat="1" x14ac:dyDescent="0.2">
      <c r="A88" s="20">
        <v>77</v>
      </c>
      <c r="B88" s="12" t="s">
        <v>138</v>
      </c>
      <c r="C88" s="10" t="s">
        <v>50</v>
      </c>
      <c r="D88" s="38">
        <f>КС!D88</f>
        <v>678208641</v>
      </c>
      <c r="E88" s="38">
        <f>'ДС(5-26)'!D88</f>
        <v>86147046</v>
      </c>
      <c r="F88" s="38">
        <f t="shared" si="5"/>
        <v>440126067</v>
      </c>
      <c r="G88" s="38">
        <f>' Профилактика 5-26'!D90</f>
        <v>250836566</v>
      </c>
      <c r="H88" s="38">
        <f>'Диспан.набл.(КП) '!D88</f>
        <v>158778</v>
      </c>
      <c r="I88" s="38">
        <f>'Дистанционное набл.(КП)'!D89</f>
        <v>0</v>
      </c>
      <c r="J88" s="38">
        <f>'Центры здоровья'!D88</f>
        <v>0</v>
      </c>
      <c r="K88" s="38">
        <f>'АПУ неотл.пом.(5-26)'!D88</f>
        <v>49593364</v>
      </c>
      <c r="L88" s="38">
        <f>'АПУ обращения  (5-26)'!D88</f>
        <v>113080299</v>
      </c>
      <c r="M88" s="38">
        <f>'ОДИ ПГГ(5-26)'!D88</f>
        <v>24769954</v>
      </c>
      <c r="N88" s="38">
        <f>'Школа(5-26)'!D87</f>
        <v>1687106</v>
      </c>
      <c r="O88" s="38">
        <f>'ФАП(5-26)'!D88</f>
        <v>0</v>
      </c>
      <c r="P88" s="38"/>
      <c r="Q88" s="38">
        <f>' СМП '!D88</f>
        <v>0</v>
      </c>
      <c r="R88" s="38">
        <f>'Гемодиализ по видам МП(5-26)'!D88</f>
        <v>0</v>
      </c>
      <c r="S88" s="38">
        <f>'Мед.реаб.(АПУ,ДС,КС)(5-26) '!D88</f>
        <v>238948860</v>
      </c>
      <c r="T88" s="38">
        <f t="shared" si="6"/>
        <v>1443430614</v>
      </c>
    </row>
    <row r="89" spans="1:20" s="1" customFormat="1" x14ac:dyDescent="0.2">
      <c r="A89" s="20">
        <v>78</v>
      </c>
      <c r="B89" s="12" t="s">
        <v>139</v>
      </c>
      <c r="C89" s="10" t="s">
        <v>229</v>
      </c>
      <c r="D89" s="38">
        <f>КС!D89</f>
        <v>1372299506</v>
      </c>
      <c r="E89" s="38">
        <f>'ДС(5-26)'!D89</f>
        <v>76685845</v>
      </c>
      <c r="F89" s="38">
        <f t="shared" si="5"/>
        <v>797130342.62</v>
      </c>
      <c r="G89" s="38">
        <f>' Профилактика 5-26'!D91</f>
        <v>349084945</v>
      </c>
      <c r="H89" s="38">
        <f>'Диспан.набл.(КП) '!D89</f>
        <v>129490008</v>
      </c>
      <c r="I89" s="38">
        <f>'Дистанционное набл.(КП)'!D90</f>
        <v>3028367</v>
      </c>
      <c r="J89" s="38">
        <f>'Центры здоровья'!D89</f>
        <v>27778233.619999997</v>
      </c>
      <c r="K89" s="38">
        <f>'АПУ неотл.пом.(5-26)'!D89</f>
        <v>42105387</v>
      </c>
      <c r="L89" s="38">
        <f>'АПУ обращения  (5-26)'!D89</f>
        <v>175408662</v>
      </c>
      <c r="M89" s="38">
        <f>'ОДИ ПГГ(5-26)'!D89</f>
        <v>38599299</v>
      </c>
      <c r="N89" s="38">
        <f>'Школа(5-26)'!D88</f>
        <v>28849655</v>
      </c>
      <c r="O89" s="38">
        <f>'ФАП(5-26)'!D89</f>
        <v>2785786</v>
      </c>
      <c r="P89" s="38"/>
      <c r="Q89" s="38">
        <f>' СМП '!D89</f>
        <v>0</v>
      </c>
      <c r="R89" s="38">
        <f>'Гемодиализ по видам МП(5-26)'!D89</f>
        <v>6111790</v>
      </c>
      <c r="S89" s="38">
        <f>'Мед.реаб.(АПУ,ДС,КС)(5-26) '!D89</f>
        <v>135558110</v>
      </c>
      <c r="T89" s="38">
        <f t="shared" si="6"/>
        <v>2387785593.6199999</v>
      </c>
    </row>
    <row r="90" spans="1:20" s="1" customFormat="1" x14ac:dyDescent="0.2">
      <c r="A90" s="20">
        <v>79</v>
      </c>
      <c r="B90" s="12" t="s">
        <v>140</v>
      </c>
      <c r="C90" s="10" t="s">
        <v>310</v>
      </c>
      <c r="D90" s="38">
        <f>КС!D90</f>
        <v>507666074</v>
      </c>
      <c r="E90" s="38">
        <f>'ДС(5-26)'!D90</f>
        <v>11223273</v>
      </c>
      <c r="F90" s="38">
        <f t="shared" si="5"/>
        <v>77343129</v>
      </c>
      <c r="G90" s="38">
        <f>' Профилактика 5-26'!D92</f>
        <v>23476112</v>
      </c>
      <c r="H90" s="38">
        <f>'Диспан.набл.(КП) '!D90</f>
        <v>0</v>
      </c>
      <c r="I90" s="38">
        <f>'Дистанционное набл.(КП)'!D91</f>
        <v>0</v>
      </c>
      <c r="J90" s="38">
        <f>'Центры здоровья'!D90</f>
        <v>0</v>
      </c>
      <c r="K90" s="38">
        <f>'АПУ неотл.пом.(5-26)'!D90</f>
        <v>0</v>
      </c>
      <c r="L90" s="38">
        <f>'АПУ обращения  (5-26)'!D90</f>
        <v>53867017</v>
      </c>
      <c r="M90" s="38">
        <f>'ОДИ ПГГ(5-26)'!D90</f>
        <v>0</v>
      </c>
      <c r="N90" s="38">
        <f>'Школа(5-26)'!D89</f>
        <v>0</v>
      </c>
      <c r="O90" s="38">
        <f>'ФАП(5-26)'!D90</f>
        <v>0</v>
      </c>
      <c r="P90" s="38"/>
      <c r="Q90" s="38">
        <f>' СМП '!D90</f>
        <v>0</v>
      </c>
      <c r="R90" s="38">
        <f>'Гемодиализ по видам МП(5-26)'!D90</f>
        <v>0</v>
      </c>
      <c r="S90" s="38">
        <f>'Мед.реаб.(АПУ,ДС,КС)(5-26) '!D90</f>
        <v>0</v>
      </c>
      <c r="T90" s="38">
        <f t="shared" si="6"/>
        <v>596232476</v>
      </c>
    </row>
    <row r="91" spans="1:20" s="1" customFormat="1" x14ac:dyDescent="0.2">
      <c r="A91" s="20">
        <v>80</v>
      </c>
      <c r="B91" s="13" t="s">
        <v>141</v>
      </c>
      <c r="C91" s="10" t="s">
        <v>259</v>
      </c>
      <c r="D91" s="38">
        <f>КС!D91</f>
        <v>0</v>
      </c>
      <c r="E91" s="38">
        <f>'ДС(5-26)'!D91</f>
        <v>0</v>
      </c>
      <c r="F91" s="38">
        <f t="shared" si="5"/>
        <v>0</v>
      </c>
      <c r="G91" s="38">
        <f>' Профилактика 5-26'!D93</f>
        <v>0</v>
      </c>
      <c r="H91" s="38">
        <f>'Диспан.набл.(КП) '!D91</f>
        <v>0</v>
      </c>
      <c r="I91" s="38">
        <f>'Дистанционное набл.(КП)'!D92</f>
        <v>0</v>
      </c>
      <c r="J91" s="38">
        <f>'Центры здоровья'!D91</f>
        <v>0</v>
      </c>
      <c r="K91" s="38">
        <f>'АПУ неотл.пом.(5-26)'!D91</f>
        <v>0</v>
      </c>
      <c r="L91" s="38">
        <f>'АПУ обращения  (5-26)'!D91</f>
        <v>0</v>
      </c>
      <c r="M91" s="38">
        <f>'ОДИ ПГГ(5-26)'!D91</f>
        <v>0</v>
      </c>
      <c r="N91" s="38">
        <f>'Школа(5-26)'!D90</f>
        <v>0</v>
      </c>
      <c r="O91" s="38">
        <f>'ФАП(5-26)'!D91</f>
        <v>0</v>
      </c>
      <c r="P91" s="38"/>
      <c r="Q91" s="38">
        <f>' СМП '!D91</f>
        <v>3433822207</v>
      </c>
      <c r="R91" s="38">
        <f>'Гемодиализ по видам МП(5-26)'!D91</f>
        <v>0</v>
      </c>
      <c r="S91" s="38">
        <f>'Мед.реаб.(АПУ,ДС,КС)(5-26) '!D91</f>
        <v>0</v>
      </c>
      <c r="T91" s="38">
        <f t="shared" si="6"/>
        <v>3433822207</v>
      </c>
    </row>
    <row r="92" spans="1:20" s="1" customFormat="1" ht="24" x14ac:dyDescent="0.2">
      <c r="A92" s="288">
        <v>81</v>
      </c>
      <c r="B92" s="291" t="s">
        <v>142</v>
      </c>
      <c r="C92" s="16" t="s">
        <v>249</v>
      </c>
      <c r="D92" s="38">
        <f>КС!D92</f>
        <v>45424837</v>
      </c>
      <c r="E92" s="38">
        <f>'ДС(5-26)'!D92</f>
        <v>143675144</v>
      </c>
      <c r="F92" s="38">
        <f t="shared" si="5"/>
        <v>85391648</v>
      </c>
      <c r="G92" s="38">
        <f>' Профилактика 5-26'!D94</f>
        <v>32687373</v>
      </c>
      <c r="H92" s="38">
        <f>'Диспан.набл.(КП) '!D92</f>
        <v>1330890</v>
      </c>
      <c r="I92" s="38">
        <f>'Дистанционное набл.(КП)'!D93</f>
        <v>16003</v>
      </c>
      <c r="J92" s="38">
        <f>'Центры здоровья'!D92</f>
        <v>0</v>
      </c>
      <c r="K92" s="38">
        <f>'АПУ неотл.пом.(5-26)'!D92</f>
        <v>10939957</v>
      </c>
      <c r="L92" s="38">
        <f>'АПУ обращения  (5-26)'!D92</f>
        <v>37975064</v>
      </c>
      <c r="M92" s="38">
        <f>'ОДИ ПГГ(5-26)'!D92</f>
        <v>2352106</v>
      </c>
      <c r="N92" s="38">
        <f>'Школа(5-26)'!D91</f>
        <v>90255</v>
      </c>
      <c r="O92" s="38">
        <f>'ФАП(5-26)'!D92</f>
        <v>0</v>
      </c>
      <c r="P92" s="38"/>
      <c r="Q92" s="38">
        <f>' СМП '!D92</f>
        <v>0</v>
      </c>
      <c r="R92" s="38">
        <f>'Гемодиализ по видам МП(5-26)'!D92</f>
        <v>0</v>
      </c>
      <c r="S92" s="38">
        <f>'Мед.реаб.(АПУ,ДС,КС)(5-26) '!D92</f>
        <v>0</v>
      </c>
      <c r="T92" s="38">
        <f t="shared" si="6"/>
        <v>274491629</v>
      </c>
    </row>
    <row r="93" spans="1:20" s="1" customFormat="1" ht="36" x14ac:dyDescent="0.2">
      <c r="A93" s="289"/>
      <c r="B93" s="292"/>
      <c r="C93" s="10" t="s">
        <v>308</v>
      </c>
      <c r="D93" s="38">
        <f>КС!D93</f>
        <v>0</v>
      </c>
      <c r="E93" s="38">
        <f>'ДС(5-26)'!D93</f>
        <v>0</v>
      </c>
      <c r="F93" s="38">
        <f t="shared" si="5"/>
        <v>41566210</v>
      </c>
      <c r="G93" s="38">
        <f>' Профилактика 5-26'!D95</f>
        <v>24405858</v>
      </c>
      <c r="H93" s="38">
        <f>'Диспан.набл.(КП) '!D93</f>
        <v>1330890</v>
      </c>
      <c r="I93" s="38">
        <f>'Дистанционное набл.(КП)'!D94</f>
        <v>16003</v>
      </c>
      <c r="J93" s="38">
        <f>'Центры здоровья'!D93</f>
        <v>0</v>
      </c>
      <c r="K93" s="38">
        <f>'АПУ неотл.пом.(5-26)'!D93</f>
        <v>3432083</v>
      </c>
      <c r="L93" s="38">
        <f>'АПУ обращения  (5-26)'!D93</f>
        <v>9939015</v>
      </c>
      <c r="M93" s="38">
        <f>'ОДИ ПГГ(5-26)'!D93</f>
        <v>2352106</v>
      </c>
      <c r="N93" s="38">
        <f>'Школа(5-26)'!D92</f>
        <v>90255</v>
      </c>
      <c r="O93" s="38">
        <f>'ФАП(5-26)'!D93</f>
        <v>0</v>
      </c>
      <c r="P93" s="38"/>
      <c r="Q93" s="38">
        <f>' СМП '!D93</f>
        <v>0</v>
      </c>
      <c r="R93" s="38">
        <f>'Гемодиализ по видам МП(5-26)'!D93</f>
        <v>0</v>
      </c>
      <c r="S93" s="38">
        <f>'Мед.реаб.(АПУ,ДС,КС)(5-26) '!D93</f>
        <v>0</v>
      </c>
      <c r="T93" s="38">
        <f t="shared" si="6"/>
        <v>41566210</v>
      </c>
    </row>
    <row r="94" spans="1:20" s="1" customFormat="1" ht="24" x14ac:dyDescent="0.2">
      <c r="A94" s="289"/>
      <c r="B94" s="292"/>
      <c r="C94" s="10" t="s">
        <v>250</v>
      </c>
      <c r="D94" s="38">
        <f>КС!D94</f>
        <v>0</v>
      </c>
      <c r="E94" s="38">
        <f>'ДС(5-26)'!D94</f>
        <v>0</v>
      </c>
      <c r="F94" s="38">
        <f t="shared" si="5"/>
        <v>13595210</v>
      </c>
      <c r="G94" s="38">
        <f>' Профилактика 5-26'!D96</f>
        <v>5176302</v>
      </c>
      <c r="H94" s="38">
        <f>'Диспан.набл.(КП) '!D94</f>
        <v>0</v>
      </c>
      <c r="I94" s="38">
        <f>'Дистанционное набл.(КП)'!D95</f>
        <v>0</v>
      </c>
      <c r="J94" s="38">
        <f>'Центры здоровья'!D94</f>
        <v>0</v>
      </c>
      <c r="K94" s="38">
        <f>'АПУ неотл.пом.(5-26)'!D94</f>
        <v>0</v>
      </c>
      <c r="L94" s="38">
        <f>'АПУ обращения  (5-26)'!D94</f>
        <v>8418908</v>
      </c>
      <c r="M94" s="38">
        <f>'ОДИ ПГГ(5-26)'!D94</f>
        <v>0</v>
      </c>
      <c r="N94" s="38">
        <f>'Школа(5-26)'!D93</f>
        <v>0</v>
      </c>
      <c r="O94" s="38">
        <f>'ФАП(5-26)'!D94</f>
        <v>0</v>
      </c>
      <c r="P94" s="38"/>
      <c r="Q94" s="38">
        <f>' СМП '!D94</f>
        <v>0</v>
      </c>
      <c r="R94" s="38">
        <f>'Гемодиализ по видам МП(5-26)'!D94</f>
        <v>0</v>
      </c>
      <c r="S94" s="38">
        <f>'Мед.реаб.(АПУ,ДС,КС)(5-26) '!D94</f>
        <v>0</v>
      </c>
      <c r="T94" s="38">
        <f t="shared" si="6"/>
        <v>13595210</v>
      </c>
    </row>
    <row r="95" spans="1:20" s="1" customFormat="1" ht="36" x14ac:dyDescent="0.2">
      <c r="A95" s="290"/>
      <c r="B95" s="293"/>
      <c r="C95" s="22" t="s">
        <v>309</v>
      </c>
      <c r="D95" s="38">
        <f>КС!D95</f>
        <v>45424837</v>
      </c>
      <c r="E95" s="38">
        <f>'ДС(5-26)'!D95</f>
        <v>143675144</v>
      </c>
      <c r="F95" s="38">
        <f t="shared" si="5"/>
        <v>30230228</v>
      </c>
      <c r="G95" s="38">
        <f>' Профилактика 5-26'!D97</f>
        <v>3105213</v>
      </c>
      <c r="H95" s="38">
        <f>'Диспан.набл.(КП) '!D95</f>
        <v>0</v>
      </c>
      <c r="I95" s="38">
        <f>'Дистанционное набл.(КП)'!D96</f>
        <v>0</v>
      </c>
      <c r="J95" s="38">
        <f>'Центры здоровья'!D95</f>
        <v>0</v>
      </c>
      <c r="K95" s="38">
        <f>'АПУ неотл.пом.(5-26)'!D95</f>
        <v>7507874</v>
      </c>
      <c r="L95" s="38">
        <f>'АПУ обращения  (5-26)'!D95</f>
        <v>19617141</v>
      </c>
      <c r="M95" s="38">
        <f>'ОДИ ПГГ(5-26)'!D95</f>
        <v>0</v>
      </c>
      <c r="N95" s="38">
        <f>'Школа(5-26)'!D94</f>
        <v>0</v>
      </c>
      <c r="O95" s="38">
        <f>'ФАП(5-26)'!D95</f>
        <v>0</v>
      </c>
      <c r="P95" s="38"/>
      <c r="Q95" s="38">
        <f>' СМП '!D95</f>
        <v>0</v>
      </c>
      <c r="R95" s="38">
        <f>'Гемодиализ по видам МП(5-26)'!D95</f>
        <v>0</v>
      </c>
      <c r="S95" s="38">
        <f>'Мед.реаб.(АПУ,ДС,КС)(5-26) '!D95</f>
        <v>0</v>
      </c>
      <c r="T95" s="38">
        <f t="shared" si="6"/>
        <v>219330209</v>
      </c>
    </row>
    <row r="96" spans="1:20" s="1" customFormat="1" ht="24" x14ac:dyDescent="0.2">
      <c r="A96" s="20">
        <v>82</v>
      </c>
      <c r="B96" s="13" t="s">
        <v>143</v>
      </c>
      <c r="C96" s="10" t="s">
        <v>49</v>
      </c>
      <c r="D96" s="38">
        <f>КС!D96</f>
        <v>0</v>
      </c>
      <c r="E96" s="38">
        <f>'ДС(5-26)'!D96</f>
        <v>0</v>
      </c>
      <c r="F96" s="38">
        <f t="shared" si="5"/>
        <v>4921326</v>
      </c>
      <c r="G96" s="38">
        <f>' Профилактика 5-26'!D98</f>
        <v>3450696</v>
      </c>
      <c r="H96" s="38">
        <f>'Диспан.набл.(КП) '!D96</f>
        <v>0</v>
      </c>
      <c r="I96" s="38">
        <f>'Дистанционное набл.(КП)'!D97</f>
        <v>0</v>
      </c>
      <c r="J96" s="38">
        <f>'Центры здоровья'!D96</f>
        <v>0</v>
      </c>
      <c r="K96" s="38">
        <f>'АПУ неотл.пом.(5-26)'!D96</f>
        <v>0</v>
      </c>
      <c r="L96" s="38">
        <f>'АПУ обращения  (5-26)'!D96</f>
        <v>1470630</v>
      </c>
      <c r="M96" s="38">
        <f>'ОДИ ПГГ(5-26)'!D96</f>
        <v>0</v>
      </c>
      <c r="N96" s="38">
        <f>'Школа(5-26)'!D95</f>
        <v>0</v>
      </c>
      <c r="O96" s="38">
        <f>'ФАП(5-26)'!D96</f>
        <v>0</v>
      </c>
      <c r="P96" s="38"/>
      <c r="Q96" s="38">
        <f>' СМП '!D96</f>
        <v>0</v>
      </c>
      <c r="R96" s="38">
        <f>'Гемодиализ по видам МП(5-26)'!D96</f>
        <v>0</v>
      </c>
      <c r="S96" s="38">
        <f>'Мед.реаб.(АПУ,ДС,КС)(5-26) '!D96</f>
        <v>0</v>
      </c>
      <c r="T96" s="38">
        <f t="shared" si="6"/>
        <v>4921326</v>
      </c>
    </row>
    <row r="97" spans="1:20" s="1" customFormat="1" x14ac:dyDescent="0.2">
      <c r="A97" s="20">
        <v>83</v>
      </c>
      <c r="B97" s="13" t="s">
        <v>144</v>
      </c>
      <c r="C97" s="10" t="s">
        <v>145</v>
      </c>
      <c r="D97" s="38">
        <f>КС!D97</f>
        <v>0</v>
      </c>
      <c r="E97" s="38">
        <f>'ДС(5-26)'!D97</f>
        <v>3159360</v>
      </c>
      <c r="F97" s="38">
        <f t="shared" si="5"/>
        <v>34404106</v>
      </c>
      <c r="G97" s="38">
        <f>' Профилактика 5-26'!D99</f>
        <v>14535084</v>
      </c>
      <c r="H97" s="38">
        <f>'Диспан.набл.(КП) '!D97</f>
        <v>6101537</v>
      </c>
      <c r="I97" s="38">
        <f>'Дистанционное набл.(КП)'!D98</f>
        <v>160765</v>
      </c>
      <c r="J97" s="38">
        <f>'Центры здоровья'!D97</f>
        <v>0</v>
      </c>
      <c r="K97" s="38">
        <f>'АПУ неотл.пом.(5-26)'!D97</f>
        <v>2850131</v>
      </c>
      <c r="L97" s="38">
        <f>'АПУ обращения  (5-26)'!D97</f>
        <v>8920237</v>
      </c>
      <c r="M97" s="38">
        <f>'ОДИ ПГГ(5-26)'!D97</f>
        <v>689737</v>
      </c>
      <c r="N97" s="38">
        <f>'Школа(5-26)'!D96</f>
        <v>1146615</v>
      </c>
      <c r="O97" s="38">
        <f>'ФАП(5-26)'!D97</f>
        <v>0</v>
      </c>
      <c r="P97" s="38"/>
      <c r="Q97" s="38">
        <f>' СМП '!D97</f>
        <v>0</v>
      </c>
      <c r="R97" s="38">
        <f>'Гемодиализ по видам МП(5-26)'!D97</f>
        <v>0</v>
      </c>
      <c r="S97" s="38">
        <f>'Мед.реаб.(АПУ,ДС,КС)(5-26) '!D97</f>
        <v>0</v>
      </c>
      <c r="T97" s="38">
        <f t="shared" si="6"/>
        <v>37563466</v>
      </c>
    </row>
    <row r="98" spans="1:20" s="1" customFormat="1" x14ac:dyDescent="0.2">
      <c r="A98" s="20">
        <v>84</v>
      </c>
      <c r="B98" s="21" t="s">
        <v>146</v>
      </c>
      <c r="C98" s="10" t="s">
        <v>147</v>
      </c>
      <c r="D98" s="38">
        <f>КС!D98</f>
        <v>282491261</v>
      </c>
      <c r="E98" s="38">
        <f>'ДС(5-26)'!D98</f>
        <v>20073096</v>
      </c>
      <c r="F98" s="38">
        <f t="shared" si="5"/>
        <v>227051375</v>
      </c>
      <c r="G98" s="38">
        <f>' Профилактика 5-26'!D100</f>
        <v>96253978</v>
      </c>
      <c r="H98" s="38">
        <f>'Диспан.набл.(КП) '!D98</f>
        <v>39102235</v>
      </c>
      <c r="I98" s="38">
        <f>'Дистанционное набл.(КП)'!D99</f>
        <v>884380</v>
      </c>
      <c r="J98" s="38">
        <f>'Центры здоровья'!D98</f>
        <v>0</v>
      </c>
      <c r="K98" s="38">
        <f>'АПУ неотл.пом.(5-26)'!D98</f>
        <v>11351546</v>
      </c>
      <c r="L98" s="38">
        <f>'АПУ обращения  (5-26)'!D98</f>
        <v>58391160</v>
      </c>
      <c r="M98" s="38">
        <f>'ОДИ ПГГ(5-26)'!D98</f>
        <v>13142599</v>
      </c>
      <c r="N98" s="38">
        <f>'Школа(5-26)'!D97</f>
        <v>7925477</v>
      </c>
      <c r="O98" s="38">
        <f>'ФАП(5-26)'!D98</f>
        <v>0</v>
      </c>
      <c r="P98" s="38"/>
      <c r="Q98" s="38">
        <f>' СМП '!D98</f>
        <v>0</v>
      </c>
      <c r="R98" s="38">
        <f>'Гемодиализ по видам МП(5-26)'!D98</f>
        <v>0</v>
      </c>
      <c r="S98" s="38">
        <f>'Мед.реаб.(АПУ,ДС,КС)(5-26) '!D98</f>
        <v>68795857</v>
      </c>
      <c r="T98" s="38">
        <f t="shared" si="6"/>
        <v>598411589</v>
      </c>
    </row>
    <row r="99" spans="1:20" s="1" customFormat="1" x14ac:dyDescent="0.2">
      <c r="A99" s="20">
        <v>85</v>
      </c>
      <c r="B99" s="13" t="s">
        <v>148</v>
      </c>
      <c r="C99" s="10" t="s">
        <v>27</v>
      </c>
      <c r="D99" s="38">
        <f>КС!D99</f>
        <v>44878474</v>
      </c>
      <c r="E99" s="38">
        <f>'ДС(5-26)'!D99</f>
        <v>10636019</v>
      </c>
      <c r="F99" s="38">
        <f t="shared" si="5"/>
        <v>158179580</v>
      </c>
      <c r="G99" s="38">
        <f>' Профилактика 5-26'!D101</f>
        <v>49315336</v>
      </c>
      <c r="H99" s="38">
        <f>'Диспан.набл.(КП) '!D99</f>
        <v>14834766</v>
      </c>
      <c r="I99" s="38">
        <f>'Дистанционное набл.(КП)'!D100</f>
        <v>408547</v>
      </c>
      <c r="J99" s="38">
        <f>'Центры здоровья'!D99</f>
        <v>0</v>
      </c>
      <c r="K99" s="38">
        <f>'АПУ неотл.пом.(5-26)'!D99</f>
        <v>8526125</v>
      </c>
      <c r="L99" s="38">
        <f>'АПУ обращения  (5-26)'!D99</f>
        <v>31498542</v>
      </c>
      <c r="M99" s="38">
        <f>'ОДИ ПГГ(5-26)'!D99</f>
        <v>1858146</v>
      </c>
      <c r="N99" s="38">
        <f>'Школа(5-26)'!D98</f>
        <v>3398302</v>
      </c>
      <c r="O99" s="38">
        <f>'ФАП(5-26)'!D99</f>
        <v>48339816</v>
      </c>
      <c r="P99" s="38"/>
      <c r="Q99" s="38">
        <f>' СМП '!D99</f>
        <v>0</v>
      </c>
      <c r="R99" s="38">
        <f>'Гемодиализ по видам МП(5-26)'!D99</f>
        <v>0</v>
      </c>
      <c r="S99" s="38">
        <f>'Мед.реаб.(АПУ,ДС,КС)(5-26) '!D99</f>
        <v>0</v>
      </c>
      <c r="T99" s="38">
        <f t="shared" si="6"/>
        <v>213694073</v>
      </c>
    </row>
    <row r="100" spans="1:20" s="1" customFormat="1" x14ac:dyDescent="0.2">
      <c r="A100" s="20">
        <v>86</v>
      </c>
      <c r="B100" s="21" t="s">
        <v>149</v>
      </c>
      <c r="C100" s="10" t="s">
        <v>12</v>
      </c>
      <c r="D100" s="38">
        <f>КС!D100</f>
        <v>49896334</v>
      </c>
      <c r="E100" s="38">
        <f>'ДС(5-26)'!D100</f>
        <v>10618679</v>
      </c>
      <c r="F100" s="38">
        <f t="shared" si="5"/>
        <v>146697927</v>
      </c>
      <c r="G100" s="38">
        <f>' Профилактика 5-26'!D102</f>
        <v>51936589</v>
      </c>
      <c r="H100" s="38">
        <f>'Диспан.набл.(КП) '!D100</f>
        <v>14981349</v>
      </c>
      <c r="I100" s="38">
        <f>'Дистанционное набл.(КП)'!D101</f>
        <v>436052</v>
      </c>
      <c r="J100" s="38">
        <f>'Центры здоровья'!D100</f>
        <v>0</v>
      </c>
      <c r="K100" s="38">
        <f>'АПУ неотл.пом.(5-26)'!D100</f>
        <v>9281726</v>
      </c>
      <c r="L100" s="38">
        <f>'АПУ обращения  (5-26)'!D100</f>
        <v>32579343</v>
      </c>
      <c r="M100" s="38">
        <f>'ОДИ ПГГ(5-26)'!D100</f>
        <v>1314277</v>
      </c>
      <c r="N100" s="38">
        <f>'Школа(5-26)'!D99</f>
        <v>3852378</v>
      </c>
      <c r="O100" s="38">
        <f>'ФАП(5-26)'!D100</f>
        <v>32316213</v>
      </c>
      <c r="P100" s="38"/>
      <c r="Q100" s="38">
        <f>' СМП '!D100</f>
        <v>0</v>
      </c>
      <c r="R100" s="38">
        <f>'Гемодиализ по видам МП(5-26)'!D100</f>
        <v>0</v>
      </c>
      <c r="S100" s="38">
        <f>'Мед.реаб.(АПУ,ДС,КС)(5-26) '!D100</f>
        <v>1559191</v>
      </c>
      <c r="T100" s="38">
        <f t="shared" si="6"/>
        <v>208772131</v>
      </c>
    </row>
    <row r="101" spans="1:20" s="1" customFormat="1" x14ac:dyDescent="0.2">
      <c r="A101" s="20">
        <v>87</v>
      </c>
      <c r="B101" s="21" t="s">
        <v>150</v>
      </c>
      <c r="C101" s="10" t="s">
        <v>26</v>
      </c>
      <c r="D101" s="38">
        <f>КС!D101</f>
        <v>133056670</v>
      </c>
      <c r="E101" s="38">
        <f>'ДС(5-26)'!D101</f>
        <v>29912496</v>
      </c>
      <c r="F101" s="38">
        <f t="shared" si="5"/>
        <v>358431996</v>
      </c>
      <c r="G101" s="38">
        <f>' Профилактика 5-26'!D103</f>
        <v>150917465</v>
      </c>
      <c r="H101" s="38">
        <f>'Диспан.набл.(КП) '!D101</f>
        <v>44251416</v>
      </c>
      <c r="I101" s="38">
        <f>'Дистанционное набл.(КП)'!D102</f>
        <v>1109954</v>
      </c>
      <c r="J101" s="38">
        <f>'Центры здоровья'!D101</f>
        <v>0</v>
      </c>
      <c r="K101" s="38">
        <f>'АПУ неотл.пом.(5-26)'!D101</f>
        <v>25636298</v>
      </c>
      <c r="L101" s="38">
        <f>'АПУ обращения  (5-26)'!D101</f>
        <v>88338705</v>
      </c>
      <c r="M101" s="38">
        <f>'ОДИ ПГГ(5-26)'!D101</f>
        <v>8983640</v>
      </c>
      <c r="N101" s="38">
        <f>'Школа(5-26)'!D100</f>
        <v>9573571</v>
      </c>
      <c r="O101" s="38">
        <f>'ФАП(5-26)'!D101</f>
        <v>29620947</v>
      </c>
      <c r="P101" s="38"/>
      <c r="Q101" s="38">
        <f>' СМП '!D101</f>
        <v>0</v>
      </c>
      <c r="R101" s="38">
        <f>'Гемодиализ по видам МП(5-26)'!D101</f>
        <v>0</v>
      </c>
      <c r="S101" s="38">
        <f>'Мед.реаб.(АПУ,ДС,КС)(5-26) '!D101</f>
        <v>0</v>
      </c>
      <c r="T101" s="38">
        <f t="shared" si="6"/>
        <v>521401162</v>
      </c>
    </row>
    <row r="102" spans="1:20" s="1" customFormat="1" x14ac:dyDescent="0.2">
      <c r="A102" s="20">
        <v>88</v>
      </c>
      <c r="B102" s="13" t="s">
        <v>151</v>
      </c>
      <c r="C102" s="10" t="s">
        <v>43</v>
      </c>
      <c r="D102" s="38">
        <f>КС!D102</f>
        <v>62941844</v>
      </c>
      <c r="E102" s="38">
        <f>'ДС(5-26)'!D102</f>
        <v>12789965</v>
      </c>
      <c r="F102" s="38">
        <f t="shared" si="5"/>
        <v>179556686</v>
      </c>
      <c r="G102" s="38">
        <f>' Профилактика 5-26'!D104</f>
        <v>62255002</v>
      </c>
      <c r="H102" s="38">
        <f>'Диспан.набл.(КП) '!D102</f>
        <v>20163526</v>
      </c>
      <c r="I102" s="38">
        <f>'Дистанционное набл.(КП)'!D103</f>
        <v>547975</v>
      </c>
      <c r="J102" s="38">
        <f>'Центры здоровья'!D102</f>
        <v>0</v>
      </c>
      <c r="K102" s="38">
        <f>'АПУ неотл.пом.(5-26)'!D102</f>
        <v>8638993</v>
      </c>
      <c r="L102" s="38">
        <f>'АПУ обращения  (5-26)'!D102</f>
        <v>38838269</v>
      </c>
      <c r="M102" s="38">
        <f>'ОДИ ПГГ(5-26)'!D102</f>
        <v>3643514</v>
      </c>
      <c r="N102" s="38">
        <f>'Школа(5-26)'!D101</f>
        <v>4710085</v>
      </c>
      <c r="O102" s="38">
        <f>'ФАП(5-26)'!D102</f>
        <v>40759322</v>
      </c>
      <c r="P102" s="38"/>
      <c r="Q102" s="38">
        <f>' СМП '!D102</f>
        <v>0</v>
      </c>
      <c r="R102" s="38">
        <f>'Гемодиализ по видам МП(5-26)'!D102</f>
        <v>0</v>
      </c>
      <c r="S102" s="38">
        <f>'Мед.реаб.(АПУ,ДС,КС)(5-26) '!D102</f>
        <v>0</v>
      </c>
      <c r="T102" s="38">
        <f t="shared" si="6"/>
        <v>255288495</v>
      </c>
    </row>
    <row r="103" spans="1:20" s="1" customFormat="1" x14ac:dyDescent="0.2">
      <c r="A103" s="20">
        <v>89</v>
      </c>
      <c r="B103" s="12" t="s">
        <v>153</v>
      </c>
      <c r="C103" s="10" t="s">
        <v>28</v>
      </c>
      <c r="D103" s="38">
        <f>КС!D103</f>
        <v>87682514</v>
      </c>
      <c r="E103" s="38">
        <f>'ДС(5-26)'!D103</f>
        <v>37549667</v>
      </c>
      <c r="F103" s="38">
        <f t="shared" si="5"/>
        <v>467390313</v>
      </c>
      <c r="G103" s="38">
        <f>' Профилактика 5-26'!D105</f>
        <v>201369195</v>
      </c>
      <c r="H103" s="38">
        <f>'Диспан.набл.(КП) '!D103</f>
        <v>43979099</v>
      </c>
      <c r="I103" s="38">
        <f>'Дистанционное набл.(КП)'!D104</f>
        <v>1149832</v>
      </c>
      <c r="J103" s="38">
        <f>'Центры здоровья'!D103</f>
        <v>0</v>
      </c>
      <c r="K103" s="38">
        <f>'АПУ неотл.пом.(5-26)'!D103</f>
        <v>31027674</v>
      </c>
      <c r="L103" s="38">
        <f>'АПУ обращения  (5-26)'!D103</f>
        <v>125973348</v>
      </c>
      <c r="M103" s="38">
        <f>'ОДИ ПГГ(5-26)'!D103</f>
        <v>1699385</v>
      </c>
      <c r="N103" s="38">
        <f>'Школа(5-26)'!D102</f>
        <v>10614951</v>
      </c>
      <c r="O103" s="38">
        <f>'ФАП(5-26)'!D103</f>
        <v>51576829</v>
      </c>
      <c r="P103" s="38"/>
      <c r="Q103" s="38">
        <f>' СМП '!D103</f>
        <v>0</v>
      </c>
      <c r="R103" s="38">
        <f>'Гемодиализ по видам МП(5-26)'!D103</f>
        <v>0</v>
      </c>
      <c r="S103" s="38">
        <f>'Мед.реаб.(АПУ,ДС,КС)(5-26) '!D103</f>
        <v>0</v>
      </c>
      <c r="T103" s="38">
        <f t="shared" si="6"/>
        <v>592622494</v>
      </c>
    </row>
    <row r="104" spans="1:20" s="1" customFormat="1" x14ac:dyDescent="0.2">
      <c r="A104" s="20">
        <v>90</v>
      </c>
      <c r="B104" s="12" t="s">
        <v>154</v>
      </c>
      <c r="C104" s="10" t="s">
        <v>29</v>
      </c>
      <c r="D104" s="38">
        <f>КС!D104</f>
        <v>129233039</v>
      </c>
      <c r="E104" s="38">
        <f>'ДС(5-26)'!D104</f>
        <v>29539204</v>
      </c>
      <c r="F104" s="38">
        <f t="shared" si="5"/>
        <v>384014900</v>
      </c>
      <c r="G104" s="38">
        <f>' Профилактика 5-26'!D106</f>
        <v>143175747</v>
      </c>
      <c r="H104" s="38">
        <f>'Диспан.набл.(КП) '!D104</f>
        <v>43680048</v>
      </c>
      <c r="I104" s="38">
        <f>'Дистанционное набл.(КП)'!D105</f>
        <v>975664</v>
      </c>
      <c r="J104" s="38">
        <f>'Центры здоровья'!D104</f>
        <v>0</v>
      </c>
      <c r="K104" s="38">
        <f>'АПУ неотл.пом.(5-26)'!D104</f>
        <v>22588677</v>
      </c>
      <c r="L104" s="38">
        <f>'АПУ обращения  (5-26)'!D104</f>
        <v>85376091</v>
      </c>
      <c r="M104" s="38">
        <f>'ОДИ ПГГ(5-26)'!D104</f>
        <v>5461936</v>
      </c>
      <c r="N104" s="38">
        <f>'Школа(5-26)'!D103</f>
        <v>9273133</v>
      </c>
      <c r="O104" s="38">
        <f>'ФАП(5-26)'!D104</f>
        <v>73483604</v>
      </c>
      <c r="P104" s="38"/>
      <c r="Q104" s="38">
        <f>' СМП '!D104</f>
        <v>0</v>
      </c>
      <c r="R104" s="38">
        <f>'Гемодиализ по видам МП(5-26)'!D104</f>
        <v>0</v>
      </c>
      <c r="S104" s="38">
        <f>'Мед.реаб.(АПУ,ДС,КС)(5-26) '!D104</f>
        <v>0</v>
      </c>
      <c r="T104" s="38">
        <f t="shared" si="6"/>
        <v>542787143</v>
      </c>
    </row>
    <row r="105" spans="1:20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>КС!D105</f>
        <v>48246458</v>
      </c>
      <c r="E105" s="38">
        <f>'ДС(5-26)'!D105</f>
        <v>9659741</v>
      </c>
      <c r="F105" s="38">
        <f t="shared" si="5"/>
        <v>136536355</v>
      </c>
      <c r="G105" s="38">
        <f>' Профилактика 5-26'!D107</f>
        <v>48198004</v>
      </c>
      <c r="H105" s="38">
        <f>'Диспан.набл.(КП) '!D105</f>
        <v>14929800</v>
      </c>
      <c r="I105" s="38">
        <f>'Дистанционное набл.(КП)'!D106</f>
        <v>405346</v>
      </c>
      <c r="J105" s="38">
        <f>'Центры здоровья'!D105</f>
        <v>0</v>
      </c>
      <c r="K105" s="38">
        <f>'АПУ неотл.пом.(5-26)'!D105</f>
        <v>8267703</v>
      </c>
      <c r="L105" s="38">
        <f>'АПУ обращения  (5-26)'!D105</f>
        <v>29544726</v>
      </c>
      <c r="M105" s="38">
        <f>'ОДИ ПГГ(5-26)'!D105</f>
        <v>2031667</v>
      </c>
      <c r="N105" s="38">
        <f>'Школа(5-26)'!D104</f>
        <v>4429318</v>
      </c>
      <c r="O105" s="38">
        <f>'ФАП(5-26)'!D105</f>
        <v>28729791</v>
      </c>
      <c r="P105" s="38"/>
      <c r="Q105" s="38">
        <f>' СМП '!D105</f>
        <v>0</v>
      </c>
      <c r="R105" s="38">
        <f>'Гемодиализ по видам МП(5-26)'!D105</f>
        <v>0</v>
      </c>
      <c r="S105" s="38">
        <f>'Мед.реаб.(АПУ,ДС,КС)(5-26) '!D105</f>
        <v>0</v>
      </c>
      <c r="T105" s="38">
        <f t="shared" si="6"/>
        <v>194442554</v>
      </c>
    </row>
    <row r="106" spans="1:20" s="19" customFormat="1" x14ac:dyDescent="0.2">
      <c r="A106" s="20">
        <v>92</v>
      </c>
      <c r="B106" s="12" t="s">
        <v>156</v>
      </c>
      <c r="C106" s="10" t="s">
        <v>30</v>
      </c>
      <c r="D106" s="38">
        <f>КС!D106</f>
        <v>63892808</v>
      </c>
      <c r="E106" s="38">
        <f>'ДС(5-26)'!D106</f>
        <v>15785585</v>
      </c>
      <c r="F106" s="38">
        <f t="shared" si="5"/>
        <v>223336415</v>
      </c>
      <c r="G106" s="38">
        <f>' Профилактика 5-26'!D108</f>
        <v>75758695</v>
      </c>
      <c r="H106" s="38">
        <f>'Диспан.набл.(КП) '!D106</f>
        <v>26879847</v>
      </c>
      <c r="I106" s="38">
        <f>'Дистанционное набл.(КП)'!D107</f>
        <v>763420</v>
      </c>
      <c r="J106" s="38">
        <f>'Центры здоровья'!D106</f>
        <v>0</v>
      </c>
      <c r="K106" s="38">
        <f>'АПУ неотл.пом.(5-26)'!D106</f>
        <v>13169153</v>
      </c>
      <c r="L106" s="38">
        <f>'АПУ обращения  (5-26)'!D106</f>
        <v>49937851</v>
      </c>
      <c r="M106" s="38">
        <f>'ОДИ ПГГ(5-26)'!D106</f>
        <v>2021718</v>
      </c>
      <c r="N106" s="38">
        <f>'Школа(5-26)'!D105</f>
        <v>5666732</v>
      </c>
      <c r="O106" s="38">
        <f>'ФАП(5-26)'!D106</f>
        <v>49138999</v>
      </c>
      <c r="P106" s="39"/>
      <c r="Q106" s="38">
        <f>' СМП '!D106</f>
        <v>0</v>
      </c>
      <c r="R106" s="38">
        <f>'Гемодиализ по видам МП(5-26)'!D106</f>
        <v>0</v>
      </c>
      <c r="S106" s="38">
        <f>'Мед.реаб.(АПУ,ДС,КС)(5-26) '!D106</f>
        <v>0</v>
      </c>
      <c r="T106" s="38">
        <f t="shared" si="6"/>
        <v>303014808</v>
      </c>
    </row>
    <row r="107" spans="1:20" s="1" customFormat="1" x14ac:dyDescent="0.2">
      <c r="A107" s="20">
        <v>93</v>
      </c>
      <c r="B107" s="12" t="s">
        <v>157</v>
      </c>
      <c r="C107" s="10" t="s">
        <v>15</v>
      </c>
      <c r="D107" s="38">
        <f>КС!D107</f>
        <v>105922151</v>
      </c>
      <c r="E107" s="38">
        <f>'ДС(5-26)'!D107</f>
        <v>14656429</v>
      </c>
      <c r="F107" s="38">
        <f t="shared" si="5"/>
        <v>208503711</v>
      </c>
      <c r="G107" s="38">
        <f>' Профилактика 5-26'!D109</f>
        <v>71739064</v>
      </c>
      <c r="H107" s="38">
        <f>'Диспан.набл.(КП) '!D107</f>
        <v>21483742</v>
      </c>
      <c r="I107" s="38">
        <f>'Дистанционное набл.(КП)'!D108</f>
        <v>588185</v>
      </c>
      <c r="J107" s="38">
        <f>'Центры здоровья'!D107</f>
        <v>0</v>
      </c>
      <c r="K107" s="38">
        <f>'АПУ неотл.пом.(5-26)'!D107</f>
        <v>12544165</v>
      </c>
      <c r="L107" s="38">
        <f>'АПУ обращения  (5-26)'!D107</f>
        <v>43693322</v>
      </c>
      <c r="M107" s="38">
        <f>'ОДИ ПГГ(5-26)'!D107</f>
        <v>4218756</v>
      </c>
      <c r="N107" s="38">
        <f>'Школа(5-26)'!D106</f>
        <v>4930074</v>
      </c>
      <c r="O107" s="38">
        <f>'ФАП(5-26)'!D107</f>
        <v>49306403</v>
      </c>
      <c r="P107" s="38"/>
      <c r="Q107" s="38">
        <f>' СМП '!D107</f>
        <v>0</v>
      </c>
      <c r="R107" s="38">
        <f>'Гемодиализ по видам МП(5-26)'!D107</f>
        <v>0</v>
      </c>
      <c r="S107" s="38">
        <f>'Мед.реаб.(АПУ,ДС,КС)(5-26) '!D107</f>
        <v>0</v>
      </c>
      <c r="T107" s="38">
        <f t="shared" si="6"/>
        <v>329082291</v>
      </c>
    </row>
    <row r="108" spans="1:20" s="1" customFormat="1" x14ac:dyDescent="0.2">
      <c r="A108" s="20">
        <v>94</v>
      </c>
      <c r="B108" s="13" t="s">
        <v>158</v>
      </c>
      <c r="C108" s="10" t="s">
        <v>13</v>
      </c>
      <c r="D108" s="38">
        <f>КС!D108</f>
        <v>297899586</v>
      </c>
      <c r="E108" s="38">
        <f>'ДС(5-26)'!D108</f>
        <v>32540804</v>
      </c>
      <c r="F108" s="38">
        <f t="shared" si="5"/>
        <v>228252701</v>
      </c>
      <c r="G108" s="38">
        <f>' Профилактика 5-26'!D110</f>
        <v>94340391</v>
      </c>
      <c r="H108" s="38">
        <f>'Диспан.набл.(КП) '!D108</f>
        <v>20473372</v>
      </c>
      <c r="I108" s="38">
        <f>'Дистанционное набл.(КП)'!D109</f>
        <v>667034</v>
      </c>
      <c r="J108" s="38">
        <f>'Центры здоровья'!D108</f>
        <v>2731126</v>
      </c>
      <c r="K108" s="38">
        <f>'АПУ неотл.пом.(5-26)'!D108</f>
        <v>11591456</v>
      </c>
      <c r="L108" s="38">
        <f>'АПУ обращения  (5-26)'!D108</f>
        <v>53202941</v>
      </c>
      <c r="M108" s="38">
        <f>'ОДИ ПГГ(5-26)'!D108</f>
        <v>13409348</v>
      </c>
      <c r="N108" s="38">
        <f>'Школа(5-26)'!D107</f>
        <v>6356906</v>
      </c>
      <c r="O108" s="38">
        <f>'ФАП(5-26)'!D108</f>
        <v>25480127</v>
      </c>
      <c r="P108" s="38"/>
      <c r="Q108" s="38">
        <f>' СМП '!D108</f>
        <v>134997644</v>
      </c>
      <c r="R108" s="38">
        <f>'Гемодиализ по видам МП(5-26)'!D108</f>
        <v>79860</v>
      </c>
      <c r="S108" s="38">
        <f>'Мед.реаб.(АПУ,ДС,КС)(5-26) '!D108</f>
        <v>37022176</v>
      </c>
      <c r="T108" s="38">
        <f t="shared" ref="T108:T139" si="7">D108+E108+F108+Q108+R108+S108</f>
        <v>730792771</v>
      </c>
    </row>
    <row r="109" spans="1:20" s="1" customFormat="1" x14ac:dyDescent="0.2">
      <c r="A109" s="20">
        <v>95</v>
      </c>
      <c r="B109" s="21" t="s">
        <v>159</v>
      </c>
      <c r="C109" s="10" t="s">
        <v>31</v>
      </c>
      <c r="D109" s="38">
        <f>КС!D109</f>
        <v>48305426</v>
      </c>
      <c r="E109" s="38">
        <f>'ДС(5-26)'!D109</f>
        <v>11619240</v>
      </c>
      <c r="F109" s="38">
        <f t="shared" si="5"/>
        <v>148593622</v>
      </c>
      <c r="G109" s="38">
        <f>' Профилактика 5-26'!D111</f>
        <v>56366030</v>
      </c>
      <c r="H109" s="38">
        <f>'Диспан.набл.(КП) '!D109</f>
        <v>15694258</v>
      </c>
      <c r="I109" s="38">
        <f>'Дистанционное набл.(КП)'!D110</f>
        <v>373107</v>
      </c>
      <c r="J109" s="38">
        <f>'Центры здоровья'!D109</f>
        <v>0</v>
      </c>
      <c r="K109" s="38">
        <f>'АПУ неотл.пом.(5-26)'!D109</f>
        <v>9720834</v>
      </c>
      <c r="L109" s="38">
        <f>'АПУ обращения  (5-26)'!D109</f>
        <v>35379115</v>
      </c>
      <c r="M109" s="38">
        <f>'ОДИ ПГГ(5-26)'!D109</f>
        <v>1822929</v>
      </c>
      <c r="N109" s="38">
        <f>'Школа(5-26)'!D108</f>
        <v>3951261</v>
      </c>
      <c r="O109" s="38">
        <f>'ФАП(5-26)'!D109</f>
        <v>25286088</v>
      </c>
      <c r="P109" s="38"/>
      <c r="Q109" s="38">
        <f>' СМП '!D109</f>
        <v>0</v>
      </c>
      <c r="R109" s="38">
        <f>'Гемодиализ по видам МП(5-26)'!D109</f>
        <v>0</v>
      </c>
      <c r="S109" s="38">
        <f>'Мед.реаб.(АПУ,ДС,КС)(5-26) '!D109</f>
        <v>0</v>
      </c>
      <c r="T109" s="38">
        <f t="shared" si="7"/>
        <v>208518288</v>
      </c>
    </row>
    <row r="110" spans="1:20" s="1" customFormat="1" x14ac:dyDescent="0.2">
      <c r="A110" s="20">
        <v>96</v>
      </c>
      <c r="B110" s="12" t="s">
        <v>161</v>
      </c>
      <c r="C110" s="10" t="s">
        <v>33</v>
      </c>
      <c r="D110" s="38">
        <f>КС!D110</f>
        <v>115386015</v>
      </c>
      <c r="E110" s="38">
        <f>'ДС(5-26)'!D110</f>
        <v>30376240</v>
      </c>
      <c r="F110" s="38">
        <f t="shared" si="5"/>
        <v>375411504</v>
      </c>
      <c r="G110" s="38">
        <f>' Профилактика 5-26'!D112</f>
        <v>141700127</v>
      </c>
      <c r="H110" s="38">
        <f>'Диспан.набл.(КП) '!D110</f>
        <v>45547473</v>
      </c>
      <c r="I110" s="38">
        <f>'Дистанционное набл.(КП)'!D111</f>
        <v>1174431</v>
      </c>
      <c r="J110" s="38">
        <f>'Центры здоровья'!D110</f>
        <v>0</v>
      </c>
      <c r="K110" s="38">
        <f>'АПУ неотл.пом.(5-26)'!D110</f>
        <v>24132169</v>
      </c>
      <c r="L110" s="38">
        <f>'АПУ обращения  (5-26)'!D110</f>
        <v>87760155</v>
      </c>
      <c r="M110" s="38">
        <f>'ОДИ ПГГ(5-26)'!D110</f>
        <v>10095219</v>
      </c>
      <c r="N110" s="38">
        <f>'Школа(5-26)'!D109</f>
        <v>8956763</v>
      </c>
      <c r="O110" s="38">
        <f>'ФАП(5-26)'!D110</f>
        <v>56045167</v>
      </c>
      <c r="P110" s="38"/>
      <c r="Q110" s="38">
        <f>' СМП '!D110</f>
        <v>0</v>
      </c>
      <c r="R110" s="38">
        <f>'Гемодиализ по видам МП(5-26)'!D110</f>
        <v>0</v>
      </c>
      <c r="S110" s="38">
        <f>'Мед.реаб.(АПУ,ДС,КС)(5-26) '!D110</f>
        <v>0</v>
      </c>
      <c r="T110" s="38">
        <f t="shared" si="7"/>
        <v>521173759</v>
      </c>
    </row>
    <row r="111" spans="1:20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>КС!D111</f>
        <v>0</v>
      </c>
      <c r="E111" s="38">
        <f>'ДС(5-26)'!D111</f>
        <v>3258333</v>
      </c>
      <c r="F111" s="38">
        <f t="shared" si="5"/>
        <v>2396172</v>
      </c>
      <c r="G111" s="38">
        <f>' Профилактика 5-26'!D113</f>
        <v>2396172</v>
      </c>
      <c r="H111" s="38">
        <f>'Диспан.набл.(КП) '!D111</f>
        <v>0</v>
      </c>
      <c r="I111" s="38">
        <f>'Дистанционное набл.(КП)'!D112</f>
        <v>0</v>
      </c>
      <c r="J111" s="38">
        <f>'Центры здоровья'!D111</f>
        <v>0</v>
      </c>
      <c r="K111" s="38">
        <f>'АПУ неотл.пом.(5-26)'!D111</f>
        <v>0</v>
      </c>
      <c r="L111" s="38">
        <f>'АПУ обращения  (5-26)'!D111</f>
        <v>0</v>
      </c>
      <c r="M111" s="38">
        <f>'ОДИ ПГГ(5-26)'!D111</f>
        <v>0</v>
      </c>
      <c r="N111" s="38">
        <f>'Школа(5-26)'!D110</f>
        <v>0</v>
      </c>
      <c r="O111" s="38">
        <f>'ФАП(5-26)'!D111</f>
        <v>0</v>
      </c>
      <c r="P111" s="38"/>
      <c r="Q111" s="38">
        <f>' СМП '!D111</f>
        <v>0</v>
      </c>
      <c r="R111" s="38">
        <f>'Гемодиализ по видам МП(5-26)'!D111</f>
        <v>279114121</v>
      </c>
      <c r="S111" s="38">
        <f>'Мед.реаб.(АПУ,ДС,КС)(5-26) '!D111</f>
        <v>0</v>
      </c>
      <c r="T111" s="38">
        <f t="shared" si="7"/>
        <v>284768626</v>
      </c>
    </row>
    <row r="112" spans="1:20" s="1" customFormat="1" x14ac:dyDescent="0.2">
      <c r="A112" s="20">
        <v>98</v>
      </c>
      <c r="B112" s="12" t="s">
        <v>165</v>
      </c>
      <c r="C112" s="10" t="s">
        <v>166</v>
      </c>
      <c r="D112" s="38">
        <f>КС!D112</f>
        <v>0</v>
      </c>
      <c r="E112" s="38">
        <f>'ДС(5-26)'!D112</f>
        <v>124799735</v>
      </c>
      <c r="F112" s="38">
        <f t="shared" si="5"/>
        <v>0</v>
      </c>
      <c r="G112" s="38">
        <f>' Профилактика 5-26'!D114</f>
        <v>0</v>
      </c>
      <c r="H112" s="38">
        <f>'Диспан.набл.(КП) '!D112</f>
        <v>0</v>
      </c>
      <c r="I112" s="38">
        <f>'Дистанционное набл.(КП)'!D113</f>
        <v>0</v>
      </c>
      <c r="J112" s="38">
        <f>'Центры здоровья'!D112</f>
        <v>0</v>
      </c>
      <c r="K112" s="38">
        <f>'АПУ неотл.пом.(5-26)'!D112</f>
        <v>0</v>
      </c>
      <c r="L112" s="38">
        <f>'АПУ обращения  (5-26)'!D112</f>
        <v>0</v>
      </c>
      <c r="M112" s="38">
        <f>'ОДИ ПГГ(5-26)'!D112</f>
        <v>0</v>
      </c>
      <c r="N112" s="38">
        <f>'Школа(5-26)'!D111</f>
        <v>0</v>
      </c>
      <c r="O112" s="38">
        <f>'ФАП(5-26)'!D112</f>
        <v>0</v>
      </c>
      <c r="P112" s="38"/>
      <c r="Q112" s="38">
        <f>' СМП '!D112</f>
        <v>0</v>
      </c>
      <c r="R112" s="38">
        <f>'Гемодиализ по видам МП(5-26)'!D112</f>
        <v>0</v>
      </c>
      <c r="S112" s="38">
        <f>'Мед.реаб.(АПУ,ДС,КС)(5-26) '!D112</f>
        <v>0</v>
      </c>
      <c r="T112" s="38">
        <f t="shared" si="7"/>
        <v>124799735</v>
      </c>
    </row>
    <row r="113" spans="1:20" s="1" customFormat="1" x14ac:dyDescent="0.2">
      <c r="A113" s="20">
        <v>99</v>
      </c>
      <c r="B113" s="21" t="s">
        <v>167</v>
      </c>
      <c r="C113" s="10" t="s">
        <v>168</v>
      </c>
      <c r="D113" s="38">
        <f>КС!D113</f>
        <v>0</v>
      </c>
      <c r="E113" s="38">
        <f>'ДС(5-26)'!D113</f>
        <v>0</v>
      </c>
      <c r="F113" s="38">
        <f t="shared" si="5"/>
        <v>0</v>
      </c>
      <c r="G113" s="38">
        <f>' Профилактика 5-26'!D115</f>
        <v>0</v>
      </c>
      <c r="H113" s="38">
        <f>'Диспан.набл.(КП) '!D113</f>
        <v>0</v>
      </c>
      <c r="I113" s="38">
        <f>'Дистанционное набл.(КП)'!D114</f>
        <v>0</v>
      </c>
      <c r="J113" s="38">
        <f>'Центры здоровья'!D113</f>
        <v>0</v>
      </c>
      <c r="K113" s="38">
        <f>'АПУ неотл.пом.(5-26)'!D113</f>
        <v>0</v>
      </c>
      <c r="L113" s="38">
        <f>'АПУ обращения  (5-26)'!D113</f>
        <v>0</v>
      </c>
      <c r="M113" s="38">
        <f>'ОДИ ПГГ(5-26)'!D113</f>
        <v>0</v>
      </c>
      <c r="N113" s="38">
        <f>'Школа(5-26)'!D112</f>
        <v>0</v>
      </c>
      <c r="O113" s="38">
        <f>'ФАП(5-26)'!D113</f>
        <v>0</v>
      </c>
      <c r="P113" s="38"/>
      <c r="Q113" s="38">
        <f>' СМП '!D113</f>
        <v>0</v>
      </c>
      <c r="R113" s="38">
        <f>'Гемодиализ по видам МП(5-26)'!D113</f>
        <v>0</v>
      </c>
      <c r="S113" s="38">
        <f>'Мед.реаб.(АПУ,ДС,КС)(5-26) '!D113</f>
        <v>0</v>
      </c>
      <c r="T113" s="38">
        <f t="shared" si="7"/>
        <v>0</v>
      </c>
    </row>
    <row r="114" spans="1:20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>КС!D114</f>
        <v>0</v>
      </c>
      <c r="E114" s="38">
        <f>'ДС(5-26)'!D114</f>
        <v>165890</v>
      </c>
      <c r="F114" s="38">
        <f t="shared" si="5"/>
        <v>0</v>
      </c>
      <c r="G114" s="38">
        <f>' Профилактика 5-26'!D116</f>
        <v>0</v>
      </c>
      <c r="H114" s="38">
        <f>'Диспан.набл.(КП) '!D114</f>
        <v>0</v>
      </c>
      <c r="I114" s="38">
        <f>'Дистанционное набл.(КП)'!D115</f>
        <v>0</v>
      </c>
      <c r="J114" s="38">
        <f>'Центры здоровья'!D114</f>
        <v>0</v>
      </c>
      <c r="K114" s="38">
        <f>'АПУ неотл.пом.(5-26)'!D114</f>
        <v>0</v>
      </c>
      <c r="L114" s="38">
        <f>'АПУ обращения  (5-26)'!D114</f>
        <v>0</v>
      </c>
      <c r="M114" s="38">
        <f>'ОДИ ПГГ(5-26)'!D114</f>
        <v>0</v>
      </c>
      <c r="N114" s="38">
        <f>'Школа(5-26)'!D113</f>
        <v>0</v>
      </c>
      <c r="O114" s="38">
        <f>'ФАП(5-26)'!D114</f>
        <v>0</v>
      </c>
      <c r="P114" s="38"/>
      <c r="Q114" s="38">
        <f>' СМП '!D114</f>
        <v>0</v>
      </c>
      <c r="R114" s="38">
        <f>'Гемодиализ по видам МП(5-26)'!D114</f>
        <v>0</v>
      </c>
      <c r="S114" s="38">
        <f>'Мед.реаб.(АПУ,ДС,КС)(5-26) '!D114</f>
        <v>0</v>
      </c>
      <c r="T114" s="38">
        <f t="shared" si="7"/>
        <v>165890</v>
      </c>
    </row>
    <row r="115" spans="1:20" s="1" customFormat="1" ht="24" x14ac:dyDescent="0.2">
      <c r="A115" s="20">
        <v>101</v>
      </c>
      <c r="B115" s="21" t="s">
        <v>171</v>
      </c>
      <c r="C115" s="10" t="s">
        <v>172</v>
      </c>
      <c r="D115" s="38">
        <f>КС!D115</f>
        <v>0</v>
      </c>
      <c r="E115" s="38">
        <f>'ДС(5-26)'!D115</f>
        <v>360653</v>
      </c>
      <c r="F115" s="38">
        <f t="shared" si="5"/>
        <v>0</v>
      </c>
      <c r="G115" s="38">
        <f>' Профилактика 5-26'!D117</f>
        <v>0</v>
      </c>
      <c r="H115" s="38">
        <f>'Диспан.набл.(КП) '!D115</f>
        <v>0</v>
      </c>
      <c r="I115" s="38">
        <f>'Дистанционное набл.(КП)'!D116</f>
        <v>0</v>
      </c>
      <c r="J115" s="38">
        <f>'Центры здоровья'!D115</f>
        <v>0</v>
      </c>
      <c r="K115" s="38">
        <f>'АПУ неотл.пом.(5-26)'!D115</f>
        <v>0</v>
      </c>
      <c r="L115" s="38">
        <f>'АПУ обращения  (5-26)'!D115</f>
        <v>0</v>
      </c>
      <c r="M115" s="38">
        <f>'ОДИ ПГГ(5-26)'!D115</f>
        <v>0</v>
      </c>
      <c r="N115" s="38">
        <f>'Школа(5-26)'!D114</f>
        <v>0</v>
      </c>
      <c r="O115" s="38">
        <f>'ФАП(5-26)'!D115</f>
        <v>0</v>
      </c>
      <c r="P115" s="38"/>
      <c r="Q115" s="38">
        <f>' СМП '!D115</f>
        <v>0</v>
      </c>
      <c r="R115" s="38">
        <f>'Гемодиализ по видам МП(5-26)'!D115</f>
        <v>0</v>
      </c>
      <c r="S115" s="38">
        <f>'Мед.реаб.(АПУ,ДС,КС)(5-26) '!D115</f>
        <v>0</v>
      </c>
      <c r="T115" s="38">
        <f t="shared" si="7"/>
        <v>360653</v>
      </c>
    </row>
    <row r="116" spans="1:20" s="1" customFormat="1" x14ac:dyDescent="0.2">
      <c r="A116" s="20">
        <v>102</v>
      </c>
      <c r="B116" s="21" t="s">
        <v>173</v>
      </c>
      <c r="C116" s="10" t="s">
        <v>174</v>
      </c>
      <c r="D116" s="38">
        <f>КС!D116</f>
        <v>0</v>
      </c>
      <c r="E116" s="38">
        <f>'ДС(5-26)'!D116</f>
        <v>0</v>
      </c>
      <c r="F116" s="38">
        <f t="shared" si="5"/>
        <v>5426068</v>
      </c>
      <c r="G116" s="38">
        <f>' Профилактика 5-26'!D118</f>
        <v>0</v>
      </c>
      <c r="H116" s="38">
        <f>'Диспан.набл.(КП) '!D116</f>
        <v>0</v>
      </c>
      <c r="I116" s="38">
        <f>'Дистанционное набл.(КП)'!D117</f>
        <v>0</v>
      </c>
      <c r="J116" s="38">
        <f>'Центры здоровья'!D116</f>
        <v>0</v>
      </c>
      <c r="K116" s="38">
        <f>'АПУ неотл.пом.(5-26)'!D116</f>
        <v>0</v>
      </c>
      <c r="L116" s="38">
        <f>'АПУ обращения  (5-26)'!D116</f>
        <v>0</v>
      </c>
      <c r="M116" s="38">
        <f>'ОДИ ПГГ(5-26)'!D116</f>
        <v>5426068</v>
      </c>
      <c r="N116" s="38">
        <f>'Школа(5-26)'!D115</f>
        <v>0</v>
      </c>
      <c r="O116" s="38">
        <f>'ФАП(5-26)'!D116</f>
        <v>0</v>
      </c>
      <c r="P116" s="38"/>
      <c r="Q116" s="38">
        <f>' СМП '!D116</f>
        <v>0</v>
      </c>
      <c r="R116" s="38">
        <f>'Гемодиализ по видам МП(5-26)'!D116</f>
        <v>0</v>
      </c>
      <c r="S116" s="38">
        <f>'Мед.реаб.(АПУ,ДС,КС)(5-26) '!D116</f>
        <v>0</v>
      </c>
      <c r="T116" s="38">
        <f t="shared" si="7"/>
        <v>5426068</v>
      </c>
    </row>
    <row r="117" spans="1:20" s="1" customFormat="1" x14ac:dyDescent="0.2">
      <c r="A117" s="20">
        <v>103</v>
      </c>
      <c r="B117" s="21" t="s">
        <v>175</v>
      </c>
      <c r="C117" s="10" t="s">
        <v>176</v>
      </c>
      <c r="D117" s="38">
        <f>КС!D117</f>
        <v>0</v>
      </c>
      <c r="E117" s="38">
        <f>'ДС(5-26)'!D117</f>
        <v>39099990</v>
      </c>
      <c r="F117" s="38">
        <f t="shared" si="5"/>
        <v>10129740</v>
      </c>
      <c r="G117" s="38">
        <f>' Профилактика 5-26'!D119</f>
        <v>10129740</v>
      </c>
      <c r="H117" s="38">
        <f>'Диспан.набл.(КП) '!D117</f>
        <v>0</v>
      </c>
      <c r="I117" s="38">
        <f>'Дистанционное набл.(КП)'!D118</f>
        <v>0</v>
      </c>
      <c r="J117" s="38">
        <f>'Центры здоровья'!D117</f>
        <v>0</v>
      </c>
      <c r="K117" s="38">
        <f>'АПУ неотл.пом.(5-26)'!D117</f>
        <v>0</v>
      </c>
      <c r="L117" s="38">
        <f>'АПУ обращения  (5-26)'!D117</f>
        <v>0</v>
      </c>
      <c r="M117" s="38">
        <f>'ОДИ ПГГ(5-26)'!D117</f>
        <v>0</v>
      </c>
      <c r="N117" s="38">
        <f>'Школа(5-26)'!D116</f>
        <v>0</v>
      </c>
      <c r="O117" s="38">
        <f>'ФАП(5-26)'!D117</f>
        <v>0</v>
      </c>
      <c r="P117" s="38"/>
      <c r="Q117" s="38">
        <f>' СМП '!D117</f>
        <v>0</v>
      </c>
      <c r="R117" s="38">
        <f>'Гемодиализ по видам МП(5-26)'!D117</f>
        <v>1211203468</v>
      </c>
      <c r="S117" s="38">
        <f>'Мед.реаб.(АПУ,ДС,КС)(5-26) '!D117</f>
        <v>0</v>
      </c>
      <c r="T117" s="38">
        <f t="shared" si="7"/>
        <v>1260433198</v>
      </c>
    </row>
    <row r="118" spans="1:20" s="1" customFormat="1" x14ac:dyDescent="0.2">
      <c r="A118" s="20">
        <v>104</v>
      </c>
      <c r="B118" s="17" t="s">
        <v>177</v>
      </c>
      <c r="C118" s="15" t="s">
        <v>178</v>
      </c>
      <c r="D118" s="38">
        <f>КС!D118</f>
        <v>0</v>
      </c>
      <c r="E118" s="38">
        <f>'ДС(5-26)'!D118</f>
        <v>0</v>
      </c>
      <c r="F118" s="38">
        <f t="shared" si="5"/>
        <v>92583252</v>
      </c>
      <c r="G118" s="38">
        <f>' Профилактика 5-26'!D120</f>
        <v>0</v>
      </c>
      <c r="H118" s="38">
        <f>'Диспан.набл.(КП) '!D118</f>
        <v>0</v>
      </c>
      <c r="I118" s="38">
        <f>'Дистанционное набл.(КП)'!D119</f>
        <v>0</v>
      </c>
      <c r="J118" s="38">
        <f>'Центры здоровья'!D118</f>
        <v>0</v>
      </c>
      <c r="K118" s="38">
        <f>'АПУ неотл.пом.(5-26)'!D118</f>
        <v>0</v>
      </c>
      <c r="L118" s="38">
        <f>'АПУ обращения  (5-26)'!D118</f>
        <v>0</v>
      </c>
      <c r="M118" s="38">
        <f>'ОДИ ПГГ(5-26)'!D118</f>
        <v>92583252</v>
      </c>
      <c r="N118" s="38">
        <f>'Школа(5-26)'!D117</f>
        <v>0</v>
      </c>
      <c r="O118" s="38">
        <f>'ФАП(5-26)'!D118</f>
        <v>0</v>
      </c>
      <c r="P118" s="38"/>
      <c r="Q118" s="38">
        <f>' СМП '!D118</f>
        <v>0</v>
      </c>
      <c r="R118" s="38">
        <f>'Гемодиализ по видам МП(5-26)'!D118</f>
        <v>0</v>
      </c>
      <c r="S118" s="38">
        <f>'Мед.реаб.(АПУ,ДС,КС)(5-26) '!D118</f>
        <v>0</v>
      </c>
      <c r="T118" s="38">
        <f t="shared" si="7"/>
        <v>92583252</v>
      </c>
    </row>
    <row r="119" spans="1:20" s="1" customFormat="1" x14ac:dyDescent="0.2">
      <c r="A119" s="20">
        <v>105</v>
      </c>
      <c r="B119" s="13" t="s">
        <v>179</v>
      </c>
      <c r="C119" s="10" t="s">
        <v>180</v>
      </c>
      <c r="D119" s="38">
        <f>КС!D119</f>
        <v>224764404</v>
      </c>
      <c r="E119" s="38">
        <f>'ДС(5-26)'!D119</f>
        <v>49386728</v>
      </c>
      <c r="F119" s="38">
        <f t="shared" si="5"/>
        <v>11688158</v>
      </c>
      <c r="G119" s="38">
        <f>' Профилактика 5-26'!D121</f>
        <v>0</v>
      </c>
      <c r="H119" s="38">
        <f>'Диспан.набл.(КП) '!D119</f>
        <v>0</v>
      </c>
      <c r="I119" s="38">
        <f>'Дистанционное набл.(КП)'!D120</f>
        <v>0</v>
      </c>
      <c r="J119" s="38">
        <f>'Центры здоровья'!D119</f>
        <v>0</v>
      </c>
      <c r="K119" s="38">
        <f>'АПУ неотл.пом.(5-26)'!D119</f>
        <v>0</v>
      </c>
      <c r="L119" s="38">
        <f>'АПУ обращения  (5-26)'!D119</f>
        <v>0</v>
      </c>
      <c r="M119" s="38">
        <f>'ОДИ ПГГ(5-26)'!D119</f>
        <v>11688158</v>
      </c>
      <c r="N119" s="38">
        <f>'Школа(5-26)'!D118</f>
        <v>0</v>
      </c>
      <c r="O119" s="38">
        <f>'ФАП(5-26)'!D119</f>
        <v>0</v>
      </c>
      <c r="P119" s="38"/>
      <c r="Q119" s="38">
        <f>' СМП '!D119</f>
        <v>0</v>
      </c>
      <c r="R119" s="38">
        <f>'Гемодиализ по видам МП(5-26)'!D119</f>
        <v>0</v>
      </c>
      <c r="S119" s="38">
        <f>'Мед.реаб.(АПУ,ДС,КС)(5-26) '!D119</f>
        <v>0</v>
      </c>
      <c r="T119" s="38">
        <f t="shared" si="7"/>
        <v>285839290</v>
      </c>
    </row>
    <row r="120" spans="1:20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>КС!D120</f>
        <v>0</v>
      </c>
      <c r="E120" s="38">
        <f>'ДС(5-26)'!D120</f>
        <v>0</v>
      </c>
      <c r="F120" s="38">
        <f t="shared" si="5"/>
        <v>35309</v>
      </c>
      <c r="G120" s="38">
        <f>' Профилактика 5-26'!D122</f>
        <v>0</v>
      </c>
      <c r="H120" s="38">
        <f>'Диспан.набл.(КП) '!D120</f>
        <v>0</v>
      </c>
      <c r="I120" s="38">
        <f>'Дистанционное набл.(КП)'!D121</f>
        <v>0</v>
      </c>
      <c r="J120" s="38">
        <f>'Центры здоровья'!D120</f>
        <v>0</v>
      </c>
      <c r="K120" s="38">
        <f>'АПУ неотл.пом.(5-26)'!D120</f>
        <v>0</v>
      </c>
      <c r="L120" s="38">
        <f>'АПУ обращения  (5-26)'!D120</f>
        <v>35309</v>
      </c>
      <c r="M120" s="38">
        <f>'ОДИ ПГГ(5-26)'!D120</f>
        <v>0</v>
      </c>
      <c r="N120" s="38">
        <f>'Школа(5-26)'!D119</f>
        <v>0</v>
      </c>
      <c r="O120" s="38">
        <f>'ФАП(5-26)'!D120</f>
        <v>0</v>
      </c>
      <c r="P120" s="38"/>
      <c r="Q120" s="38">
        <f>' СМП '!D120</f>
        <v>0</v>
      </c>
      <c r="R120" s="38">
        <f>'Гемодиализ по видам МП(5-26)'!D120</f>
        <v>0</v>
      </c>
      <c r="S120" s="38">
        <f>'Мед.реаб.(АПУ,ДС,КС)(5-26) '!D120</f>
        <v>0</v>
      </c>
      <c r="T120" s="38">
        <f t="shared" si="7"/>
        <v>35309</v>
      </c>
    </row>
    <row r="121" spans="1:20" s="1" customFormat="1" x14ac:dyDescent="0.2">
      <c r="A121" s="20">
        <v>107</v>
      </c>
      <c r="B121" s="12" t="s">
        <v>183</v>
      </c>
      <c r="C121" s="18" t="s">
        <v>184</v>
      </c>
      <c r="D121" s="38">
        <f>КС!D121</f>
        <v>0</v>
      </c>
      <c r="E121" s="38">
        <f>'ДС(5-26)'!D121</f>
        <v>20819913</v>
      </c>
      <c r="F121" s="38">
        <f t="shared" si="5"/>
        <v>0</v>
      </c>
      <c r="G121" s="38">
        <f>' Профилактика 5-26'!D123</f>
        <v>0</v>
      </c>
      <c r="H121" s="38">
        <f>'Диспан.набл.(КП) '!D121</f>
        <v>0</v>
      </c>
      <c r="I121" s="38">
        <f>'Дистанционное набл.(КП)'!D122</f>
        <v>0</v>
      </c>
      <c r="J121" s="38">
        <f>'Центры здоровья'!D121</f>
        <v>0</v>
      </c>
      <c r="K121" s="38">
        <f>'АПУ неотл.пом.(5-26)'!D121</f>
        <v>0</v>
      </c>
      <c r="L121" s="38">
        <f>'АПУ обращения  (5-26)'!D121</f>
        <v>0</v>
      </c>
      <c r="M121" s="38">
        <f>'ОДИ ПГГ(5-26)'!D121</f>
        <v>0</v>
      </c>
      <c r="N121" s="38">
        <f>'Школа(5-26)'!D120</f>
        <v>0</v>
      </c>
      <c r="O121" s="38">
        <f>'ФАП(5-26)'!D121</f>
        <v>0</v>
      </c>
      <c r="P121" s="38"/>
      <c r="Q121" s="38">
        <f>' СМП '!D121</f>
        <v>0</v>
      </c>
      <c r="R121" s="38">
        <f>'Гемодиализ по видам МП(5-26)'!D121</f>
        <v>0</v>
      </c>
      <c r="S121" s="38">
        <f>'Мед.реаб.(АПУ,ДС,КС)(5-26) '!D121</f>
        <v>0</v>
      </c>
      <c r="T121" s="38">
        <f t="shared" si="7"/>
        <v>20819913</v>
      </c>
    </row>
    <row r="122" spans="1:20" s="1" customFormat="1" x14ac:dyDescent="0.2">
      <c r="A122" s="20">
        <v>108</v>
      </c>
      <c r="B122" s="21" t="s">
        <v>185</v>
      </c>
      <c r="C122" s="10" t="s">
        <v>262</v>
      </c>
      <c r="D122" s="38">
        <f>КС!D122</f>
        <v>19661072</v>
      </c>
      <c r="E122" s="38">
        <f>'ДС(5-26)'!D122</f>
        <v>215890</v>
      </c>
      <c r="F122" s="38">
        <f t="shared" si="5"/>
        <v>6512098</v>
      </c>
      <c r="G122" s="38">
        <f>' Профилактика 5-26'!D124</f>
        <v>0</v>
      </c>
      <c r="H122" s="38">
        <f>'Диспан.набл.(КП) '!D122</f>
        <v>0</v>
      </c>
      <c r="I122" s="38">
        <f>'Дистанционное набл.(КП)'!D123</f>
        <v>0</v>
      </c>
      <c r="J122" s="38">
        <f>'Центры здоровья'!D122</f>
        <v>0</v>
      </c>
      <c r="K122" s="38">
        <f>'АПУ неотл.пом.(5-26)'!D122</f>
        <v>0</v>
      </c>
      <c r="L122" s="38">
        <f>'АПУ обращения  (5-26)'!D122</f>
        <v>0</v>
      </c>
      <c r="M122" s="38">
        <f>'ОДИ ПГГ(5-26)'!D122</f>
        <v>6512098</v>
      </c>
      <c r="N122" s="38">
        <f>'Школа(5-26)'!D121</f>
        <v>0</v>
      </c>
      <c r="O122" s="38">
        <f>'ФАП(5-26)'!D122</f>
        <v>0</v>
      </c>
      <c r="P122" s="38"/>
      <c r="Q122" s="38">
        <f>' СМП '!D122</f>
        <v>0</v>
      </c>
      <c r="R122" s="38">
        <f>'Гемодиализ по видам МП(5-26)'!D122</f>
        <v>0</v>
      </c>
      <c r="S122" s="38">
        <f>'Мед.реаб.(АПУ,ДС,КС)(5-26) '!D122</f>
        <v>0</v>
      </c>
      <c r="T122" s="38">
        <f t="shared" si="7"/>
        <v>26389060</v>
      </c>
    </row>
    <row r="123" spans="1:20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>КС!D123</f>
        <v>0</v>
      </c>
      <c r="E123" s="38">
        <f>'ДС(5-26)'!D123</f>
        <v>150620</v>
      </c>
      <c r="F123" s="38">
        <f t="shared" si="5"/>
        <v>7613455</v>
      </c>
      <c r="G123" s="38">
        <f>' Профилактика 5-26'!D125</f>
        <v>0</v>
      </c>
      <c r="H123" s="38">
        <f>'Диспан.набл.(КП) '!D123</f>
        <v>0</v>
      </c>
      <c r="I123" s="38">
        <f>'Дистанционное набл.(КП)'!D124</f>
        <v>0</v>
      </c>
      <c r="J123" s="38">
        <f>'Центры здоровья'!D123</f>
        <v>0</v>
      </c>
      <c r="K123" s="38">
        <f>'АПУ неотл.пом.(5-26)'!D123</f>
        <v>0</v>
      </c>
      <c r="L123" s="38">
        <f>'АПУ обращения  (5-26)'!D123</f>
        <v>111088</v>
      </c>
      <c r="M123" s="38">
        <f>'ОДИ ПГГ(5-26)'!D123</f>
        <v>7502367</v>
      </c>
      <c r="N123" s="38">
        <f>'Школа(5-26)'!D122</f>
        <v>0</v>
      </c>
      <c r="O123" s="38">
        <f>'ФАП(5-26)'!D123</f>
        <v>0</v>
      </c>
      <c r="P123" s="38"/>
      <c r="Q123" s="38">
        <f>' СМП '!D123</f>
        <v>0</v>
      </c>
      <c r="R123" s="38">
        <f>'Гемодиализ по видам МП(5-26)'!D123</f>
        <v>0</v>
      </c>
      <c r="S123" s="38">
        <f>'Мед.реаб.(АПУ,ДС,КС)(5-26) '!D123</f>
        <v>0</v>
      </c>
      <c r="T123" s="38">
        <f t="shared" si="7"/>
        <v>7764075</v>
      </c>
    </row>
    <row r="124" spans="1:20" s="1" customFormat="1" x14ac:dyDescent="0.2">
      <c r="A124" s="20">
        <v>110</v>
      </c>
      <c r="B124" s="12" t="s">
        <v>330</v>
      </c>
      <c r="C124" s="10" t="s">
        <v>318</v>
      </c>
      <c r="D124" s="38">
        <f>КС!D124</f>
        <v>0</v>
      </c>
      <c r="E124" s="38">
        <f>'ДС(5-26)'!D124</f>
        <v>0</v>
      </c>
      <c r="F124" s="38">
        <f t="shared" si="5"/>
        <v>0</v>
      </c>
      <c r="G124" s="38">
        <f>' Профилактика 5-26'!D126</f>
        <v>0</v>
      </c>
      <c r="H124" s="38">
        <f>'Диспан.набл.(КП) '!D124</f>
        <v>0</v>
      </c>
      <c r="I124" s="38">
        <f>'Дистанционное набл.(КП)'!D125</f>
        <v>0</v>
      </c>
      <c r="J124" s="38">
        <f>'Центры здоровья'!D124</f>
        <v>0</v>
      </c>
      <c r="K124" s="38">
        <f>'АПУ неотл.пом.(5-26)'!D124</f>
        <v>0</v>
      </c>
      <c r="L124" s="38">
        <f>'АПУ обращения  (5-26)'!D124</f>
        <v>0</v>
      </c>
      <c r="M124" s="38">
        <f>'ОДИ ПГГ(5-26)'!D124</f>
        <v>0</v>
      </c>
      <c r="N124" s="38">
        <f>'Школа(5-26)'!D123</f>
        <v>0</v>
      </c>
      <c r="O124" s="38">
        <f>'ФАП(5-26)'!D124</f>
        <v>0</v>
      </c>
      <c r="P124" s="38"/>
      <c r="Q124" s="38">
        <f>' СМП '!D124</f>
        <v>0</v>
      </c>
      <c r="R124" s="38">
        <f>'Гемодиализ по видам МП(5-26)'!D124</f>
        <v>0</v>
      </c>
      <c r="S124" s="38">
        <f>'Мед.реаб.(АПУ,ДС,КС)(5-26) '!D124</f>
        <v>0</v>
      </c>
      <c r="T124" s="38">
        <f t="shared" si="7"/>
        <v>0</v>
      </c>
    </row>
    <row r="125" spans="1:20" s="1" customFormat="1" x14ac:dyDescent="0.2">
      <c r="A125" s="20">
        <v>111</v>
      </c>
      <c r="B125" s="55" t="s">
        <v>419</v>
      </c>
      <c r="C125" s="15" t="s">
        <v>420</v>
      </c>
      <c r="D125" s="38">
        <f>КС!D125</f>
        <v>0</v>
      </c>
      <c r="E125" s="38">
        <f>'ДС(5-26)'!D125</f>
        <v>0</v>
      </c>
      <c r="F125" s="38">
        <f t="shared" si="5"/>
        <v>0</v>
      </c>
      <c r="G125" s="38">
        <f>' Профилактика 5-26'!D127</f>
        <v>0</v>
      </c>
      <c r="H125" s="38">
        <f>'Диспан.набл.(КП) '!D125</f>
        <v>0</v>
      </c>
      <c r="I125" s="38">
        <f>'Дистанционное набл.(КП)'!D126</f>
        <v>0</v>
      </c>
      <c r="J125" s="38">
        <f>'Центры здоровья'!D125</f>
        <v>0</v>
      </c>
      <c r="K125" s="38">
        <f>'АПУ неотл.пом.(5-26)'!D125</f>
        <v>0</v>
      </c>
      <c r="L125" s="38">
        <f>'АПУ обращения  (5-26)'!D125</f>
        <v>0</v>
      </c>
      <c r="M125" s="38">
        <f>'ОДИ ПГГ(5-26)'!D125</f>
        <v>0</v>
      </c>
      <c r="N125" s="38">
        <f>'Школа(5-26)'!D124</f>
        <v>0</v>
      </c>
      <c r="O125" s="38">
        <f>'ФАП(5-26)'!D125</f>
        <v>0</v>
      </c>
      <c r="P125" s="38"/>
      <c r="Q125" s="38">
        <f>' СМП '!D125</f>
        <v>0</v>
      </c>
      <c r="R125" s="38">
        <f>'Гемодиализ по видам МП(5-26)'!D125</f>
        <v>0</v>
      </c>
      <c r="S125" s="38">
        <f>'Мед.реаб.(АПУ,ДС,КС)(5-26) '!D125</f>
        <v>0</v>
      </c>
      <c r="T125" s="38">
        <f t="shared" si="7"/>
        <v>0</v>
      </c>
    </row>
    <row r="126" spans="1:20" s="1" customFormat="1" ht="13.5" customHeight="1" x14ac:dyDescent="0.2">
      <c r="A126" s="20">
        <v>112</v>
      </c>
      <c r="B126" s="13" t="s">
        <v>187</v>
      </c>
      <c r="C126" s="10" t="s">
        <v>321</v>
      </c>
      <c r="D126" s="38">
        <f>КС!D126</f>
        <v>0</v>
      </c>
      <c r="E126" s="38">
        <f>'ДС(5-26)'!D126</f>
        <v>60620161</v>
      </c>
      <c r="F126" s="38">
        <f t="shared" si="5"/>
        <v>0</v>
      </c>
      <c r="G126" s="38">
        <f>' Профилактика 5-26'!D128</f>
        <v>0</v>
      </c>
      <c r="H126" s="38">
        <f>'Диспан.набл.(КП) '!D126</f>
        <v>0</v>
      </c>
      <c r="I126" s="38">
        <f>'Дистанционное набл.(КП)'!D127</f>
        <v>0</v>
      </c>
      <c r="J126" s="38">
        <f>'Центры здоровья'!D126</f>
        <v>0</v>
      </c>
      <c r="K126" s="38">
        <f>'АПУ неотл.пом.(5-26)'!D126</f>
        <v>0</v>
      </c>
      <c r="L126" s="38">
        <f>'АПУ обращения  (5-26)'!D126</f>
        <v>0</v>
      </c>
      <c r="M126" s="38">
        <f>'ОДИ ПГГ(5-26)'!D126</f>
        <v>0</v>
      </c>
      <c r="N126" s="38">
        <f>'Школа(5-26)'!D125</f>
        <v>0</v>
      </c>
      <c r="O126" s="38">
        <f>'ФАП(5-26)'!D126</f>
        <v>0</v>
      </c>
      <c r="P126" s="38"/>
      <c r="Q126" s="38">
        <f>' СМП '!D126</f>
        <v>0</v>
      </c>
      <c r="R126" s="38">
        <f>'Гемодиализ по видам МП(5-26)'!D126</f>
        <v>0</v>
      </c>
      <c r="S126" s="38">
        <f>'Мед.реаб.(АПУ,ДС,КС)(5-26) '!D126</f>
        <v>0</v>
      </c>
      <c r="T126" s="38">
        <f t="shared" si="7"/>
        <v>60620161</v>
      </c>
    </row>
    <row r="127" spans="1:20" s="1" customFormat="1" x14ac:dyDescent="0.2">
      <c r="A127" s="20">
        <v>113</v>
      </c>
      <c r="B127" s="21" t="s">
        <v>188</v>
      </c>
      <c r="C127" s="10" t="s">
        <v>189</v>
      </c>
      <c r="D127" s="38">
        <f>КС!D127</f>
        <v>0</v>
      </c>
      <c r="E127" s="38">
        <f>'ДС(5-26)'!D127</f>
        <v>0</v>
      </c>
      <c r="F127" s="38">
        <f t="shared" si="5"/>
        <v>2776680</v>
      </c>
      <c r="G127" s="38">
        <f>' Профилактика 5-26'!D129</f>
        <v>2776680</v>
      </c>
      <c r="H127" s="38">
        <f>'Диспан.набл.(КП) '!D127</f>
        <v>0</v>
      </c>
      <c r="I127" s="38">
        <f>'Дистанционное набл.(КП)'!D128</f>
        <v>0</v>
      </c>
      <c r="J127" s="38">
        <f>'Центры здоровья'!D127</f>
        <v>0</v>
      </c>
      <c r="K127" s="38">
        <f>'АПУ неотл.пом.(5-26)'!D127</f>
        <v>0</v>
      </c>
      <c r="L127" s="38">
        <f>'АПУ обращения  (5-26)'!D127</f>
        <v>0</v>
      </c>
      <c r="M127" s="38">
        <f>'ОДИ ПГГ(5-26)'!D127</f>
        <v>0</v>
      </c>
      <c r="N127" s="38">
        <f>'Школа(5-26)'!D126</f>
        <v>0</v>
      </c>
      <c r="O127" s="38">
        <f>'ФАП(5-26)'!D127</f>
        <v>0</v>
      </c>
      <c r="P127" s="38"/>
      <c r="Q127" s="38">
        <f>' СМП '!D127</f>
        <v>0</v>
      </c>
      <c r="R127" s="38">
        <f>'Гемодиализ по видам МП(5-26)'!D127</f>
        <v>317835012</v>
      </c>
      <c r="S127" s="38">
        <f>'Мед.реаб.(АПУ,ДС,КС)(5-26) '!D127</f>
        <v>0</v>
      </c>
      <c r="T127" s="38">
        <f t="shared" si="7"/>
        <v>320611692</v>
      </c>
    </row>
    <row r="128" spans="1:20" s="1" customFormat="1" ht="24" x14ac:dyDescent="0.2">
      <c r="A128" s="20">
        <v>114</v>
      </c>
      <c r="B128" s="21" t="s">
        <v>190</v>
      </c>
      <c r="C128" s="35" t="s">
        <v>307</v>
      </c>
      <c r="D128" s="38">
        <f>КС!D128</f>
        <v>0</v>
      </c>
      <c r="E128" s="38">
        <f>'ДС(5-26)'!D128</f>
        <v>216894</v>
      </c>
      <c r="F128" s="38">
        <f t="shared" si="5"/>
        <v>0</v>
      </c>
      <c r="G128" s="38">
        <f>' Профилактика 5-26'!D130</f>
        <v>0</v>
      </c>
      <c r="H128" s="38">
        <f>'Диспан.набл.(КП) '!D128</f>
        <v>0</v>
      </c>
      <c r="I128" s="38">
        <f>'Дистанционное набл.(КП)'!D129</f>
        <v>0</v>
      </c>
      <c r="J128" s="38">
        <f>'Центры здоровья'!D128</f>
        <v>0</v>
      </c>
      <c r="K128" s="38">
        <f>'АПУ неотл.пом.(5-26)'!D128</f>
        <v>0</v>
      </c>
      <c r="L128" s="38">
        <f>'АПУ обращения  (5-26)'!D128</f>
        <v>0</v>
      </c>
      <c r="M128" s="38">
        <f>'ОДИ ПГГ(5-26)'!D128</f>
        <v>0</v>
      </c>
      <c r="N128" s="38">
        <f>'Школа(5-26)'!D127</f>
        <v>0</v>
      </c>
      <c r="O128" s="38">
        <f>'ФАП(5-26)'!D128</f>
        <v>0</v>
      </c>
      <c r="P128" s="38"/>
      <c r="Q128" s="38">
        <f>' СМП '!D128</f>
        <v>0</v>
      </c>
      <c r="R128" s="38">
        <f>'Гемодиализ по видам МП(5-26)'!D128</f>
        <v>0</v>
      </c>
      <c r="S128" s="38">
        <f>'Мед.реаб.(АПУ,ДС,КС)(5-26) '!D128</f>
        <v>0</v>
      </c>
      <c r="T128" s="38">
        <f t="shared" si="7"/>
        <v>216894</v>
      </c>
    </row>
    <row r="129" spans="1:20" s="1" customFormat="1" x14ac:dyDescent="0.2">
      <c r="A129" s="20">
        <v>115</v>
      </c>
      <c r="B129" s="21" t="s">
        <v>191</v>
      </c>
      <c r="C129" s="10" t="s">
        <v>226</v>
      </c>
      <c r="D129" s="38">
        <f>КС!D129</f>
        <v>3455785506</v>
      </c>
      <c r="E129" s="38">
        <f>'ДС(5-26)'!D129</f>
        <v>139389911</v>
      </c>
      <c r="F129" s="38">
        <f t="shared" si="5"/>
        <v>368498896</v>
      </c>
      <c r="G129" s="38">
        <f>' Профилактика 5-26'!D131</f>
        <v>154785085</v>
      </c>
      <c r="H129" s="38">
        <f>'Диспан.набл.(КП) '!D129</f>
        <v>0</v>
      </c>
      <c r="I129" s="38">
        <f>'Дистанционное набл.(КП)'!D130</f>
        <v>0</v>
      </c>
      <c r="J129" s="38">
        <f>'Центры здоровья'!D129</f>
        <v>0</v>
      </c>
      <c r="K129" s="38">
        <f>'АПУ неотл.пом.(5-26)'!D129</f>
        <v>0</v>
      </c>
      <c r="L129" s="38">
        <f>'АПУ обращения  (5-26)'!D129</f>
        <v>0</v>
      </c>
      <c r="M129" s="38">
        <f>'ОДИ ПГГ(5-26)'!D129</f>
        <v>191058312</v>
      </c>
      <c r="N129" s="38">
        <f>'Школа(5-26)'!D128</f>
        <v>22655499</v>
      </c>
      <c r="O129" s="38">
        <f>'ФАП(5-26)'!D129</f>
        <v>0</v>
      </c>
      <c r="P129" s="38"/>
      <c r="Q129" s="38">
        <f>' СМП '!D129</f>
        <v>0</v>
      </c>
      <c r="R129" s="38">
        <f>'Гемодиализ по видам МП(5-26)'!D129</f>
        <v>30139946</v>
      </c>
      <c r="S129" s="38">
        <f>'Мед.реаб.(АПУ,ДС,КС)(5-26) '!D129</f>
        <v>108148046</v>
      </c>
      <c r="T129" s="38">
        <f t="shared" si="7"/>
        <v>4101962305</v>
      </c>
    </row>
    <row r="130" spans="1:20" ht="10.5" customHeight="1" x14ac:dyDescent="0.2">
      <c r="A130" s="20">
        <v>116</v>
      </c>
      <c r="B130" s="21" t="s">
        <v>192</v>
      </c>
      <c r="C130" s="10" t="s">
        <v>193</v>
      </c>
      <c r="D130" s="38">
        <f>КС!D130</f>
        <v>3712379911</v>
      </c>
      <c r="E130" s="38">
        <f>'ДС(5-26)'!D130</f>
        <v>4342897879</v>
      </c>
      <c r="F130" s="38">
        <f t="shared" si="5"/>
        <v>900563776</v>
      </c>
      <c r="G130" s="38">
        <f>' Профилактика 5-26'!D132</f>
        <v>264127500</v>
      </c>
      <c r="H130" s="38">
        <f>'Диспан.набл.(КП) '!D130</f>
        <v>62365703</v>
      </c>
      <c r="I130" s="38">
        <f>'Дистанционное набл.(КП)'!D131</f>
        <v>0</v>
      </c>
      <c r="J130" s="38">
        <f>'Центры здоровья'!D130</f>
        <v>0</v>
      </c>
      <c r="K130" s="38">
        <f>'АПУ неотл.пом.(5-26)'!D130</f>
        <v>0</v>
      </c>
      <c r="L130" s="38">
        <f>'АПУ обращения  (5-26)'!D130</f>
        <v>60908556</v>
      </c>
      <c r="M130" s="38">
        <f>'ОДИ ПГГ(5-26)'!D130</f>
        <v>513162017</v>
      </c>
      <c r="N130" s="38">
        <f>'Школа(5-26)'!D129</f>
        <v>0</v>
      </c>
      <c r="O130" s="38">
        <f>'ФАП(5-26)'!D130</f>
        <v>0</v>
      </c>
      <c r="P130" s="40"/>
      <c r="Q130" s="38">
        <f>' СМП '!D130</f>
        <v>0</v>
      </c>
      <c r="R130" s="38">
        <f>'Гемодиализ по видам МП(5-26)'!D130</f>
        <v>267456</v>
      </c>
      <c r="S130" s="38">
        <f>'Мед.реаб.(АПУ,ДС,КС)(5-26) '!D130</f>
        <v>20811525</v>
      </c>
      <c r="T130" s="38">
        <f t="shared" si="7"/>
        <v>8976920547</v>
      </c>
    </row>
    <row r="131" spans="1:20" s="1" customFormat="1" x14ac:dyDescent="0.2">
      <c r="A131" s="20">
        <v>117</v>
      </c>
      <c r="B131" s="21" t="s">
        <v>194</v>
      </c>
      <c r="C131" s="10" t="s">
        <v>40</v>
      </c>
      <c r="D131" s="38">
        <f>КС!D131</f>
        <v>2513082499</v>
      </c>
      <c r="E131" s="38">
        <f>'ДС(5-26)'!D131</f>
        <v>13505685</v>
      </c>
      <c r="F131" s="38">
        <f t="shared" si="5"/>
        <v>118288871</v>
      </c>
      <c r="G131" s="38">
        <f>' Профилактика 5-26'!D133</f>
        <v>58382515</v>
      </c>
      <c r="H131" s="38">
        <f>'Диспан.набл.(КП) '!D131</f>
        <v>0</v>
      </c>
      <c r="I131" s="38">
        <f>'Дистанционное набл.(КП)'!D132</f>
        <v>0</v>
      </c>
      <c r="J131" s="38">
        <f>'Центры здоровья'!D131</f>
        <v>0</v>
      </c>
      <c r="K131" s="38">
        <f>'АПУ неотл.пом.(5-26)'!D131</f>
        <v>541850</v>
      </c>
      <c r="L131" s="38">
        <f>'АПУ обращения  (5-26)'!D131</f>
        <v>0</v>
      </c>
      <c r="M131" s="38">
        <f>'ОДИ ПГГ(5-26)'!D131</f>
        <v>59341740</v>
      </c>
      <c r="N131" s="38">
        <f>'Школа(5-26)'!D130</f>
        <v>22766</v>
      </c>
      <c r="O131" s="38">
        <f>'ФАП(5-26)'!D131</f>
        <v>0</v>
      </c>
      <c r="P131" s="38"/>
      <c r="Q131" s="38">
        <f>' СМП '!D131</f>
        <v>0</v>
      </c>
      <c r="R131" s="38">
        <f>'Гемодиализ по видам МП(5-26)'!D131</f>
        <v>4011840</v>
      </c>
      <c r="S131" s="38">
        <f>'Мед.реаб.(АПУ,ДС,КС)(5-26) '!D131</f>
        <v>50340983</v>
      </c>
      <c r="T131" s="38">
        <f t="shared" si="7"/>
        <v>2699229878</v>
      </c>
    </row>
    <row r="132" spans="1:20" s="1" customFormat="1" x14ac:dyDescent="0.2">
      <c r="A132" s="20">
        <v>118</v>
      </c>
      <c r="B132" s="12" t="s">
        <v>195</v>
      </c>
      <c r="C132" s="10" t="s">
        <v>46</v>
      </c>
      <c r="D132" s="38">
        <f>КС!D132</f>
        <v>1878184568</v>
      </c>
      <c r="E132" s="38">
        <f>'ДС(5-26)'!D132</f>
        <v>124029702</v>
      </c>
      <c r="F132" s="38">
        <f t="shared" si="5"/>
        <v>141635288</v>
      </c>
      <c r="G132" s="38">
        <f>' Профилактика 5-26'!D134</f>
        <v>69351401</v>
      </c>
      <c r="H132" s="38">
        <f>'Диспан.набл.(КП) '!D132</f>
        <v>0</v>
      </c>
      <c r="I132" s="38">
        <f>'Дистанционное набл.(КП)'!D133</f>
        <v>0</v>
      </c>
      <c r="J132" s="38">
        <f>'Центры здоровья'!D132</f>
        <v>0</v>
      </c>
      <c r="K132" s="38">
        <f>'АПУ неотл.пом.(5-26)'!D132</f>
        <v>32787344</v>
      </c>
      <c r="L132" s="38">
        <f>'АПУ обращения  (5-26)'!D132</f>
        <v>8746370</v>
      </c>
      <c r="M132" s="38">
        <f>'ОДИ ПГГ(5-26)'!D132</f>
        <v>30750173</v>
      </c>
      <c r="N132" s="38">
        <f>'Школа(5-26)'!D131</f>
        <v>0</v>
      </c>
      <c r="O132" s="38">
        <f>'ФАП(5-26)'!D132</f>
        <v>0</v>
      </c>
      <c r="P132" s="38"/>
      <c r="Q132" s="38">
        <f>' СМП '!D132</f>
        <v>0</v>
      </c>
      <c r="R132" s="38">
        <f>'Гемодиализ по видам МП(5-26)'!D132</f>
        <v>19136422</v>
      </c>
      <c r="S132" s="38">
        <f>'Мед.реаб.(АПУ,ДС,КС)(5-26) '!D132</f>
        <v>146046028</v>
      </c>
      <c r="T132" s="38">
        <f t="shared" si="7"/>
        <v>2309032008</v>
      </c>
    </row>
    <row r="133" spans="1:20" s="1" customFormat="1" x14ac:dyDescent="0.2">
      <c r="A133" s="20">
        <v>119</v>
      </c>
      <c r="B133" s="12" t="s">
        <v>196</v>
      </c>
      <c r="C133" s="10" t="s">
        <v>228</v>
      </c>
      <c r="D133" s="38">
        <f>КС!D133</f>
        <v>392809570</v>
      </c>
      <c r="E133" s="38">
        <f>'ДС(5-26)'!D133</f>
        <v>53718572</v>
      </c>
      <c r="F133" s="38">
        <f t="shared" si="5"/>
        <v>94089740</v>
      </c>
      <c r="G133" s="38">
        <f>' Профилактика 5-26'!D135</f>
        <v>37890284</v>
      </c>
      <c r="H133" s="38">
        <f>'Диспан.набл.(КП) '!D133</f>
        <v>0</v>
      </c>
      <c r="I133" s="38">
        <f>'Дистанционное набл.(КП)'!D134</f>
        <v>0</v>
      </c>
      <c r="J133" s="38">
        <f>'Центры здоровья'!D133</f>
        <v>0</v>
      </c>
      <c r="K133" s="38">
        <f>'АПУ неотл.пом.(5-26)'!D133</f>
        <v>0</v>
      </c>
      <c r="L133" s="38">
        <f>'АПУ обращения  (5-26)'!D133</f>
        <v>56199456</v>
      </c>
      <c r="M133" s="38">
        <f>'ОДИ ПГГ(5-26)'!D133</f>
        <v>0</v>
      </c>
      <c r="N133" s="38">
        <f>'Школа(5-26)'!D132</f>
        <v>0</v>
      </c>
      <c r="O133" s="38">
        <f>'ФАП(5-26)'!D133</f>
        <v>0</v>
      </c>
      <c r="P133" s="38"/>
      <c r="Q133" s="38">
        <f>' СМП '!D133</f>
        <v>0</v>
      </c>
      <c r="R133" s="38">
        <f>'Гемодиализ по видам МП(5-26)'!D133</f>
        <v>0</v>
      </c>
      <c r="S133" s="38">
        <f>'Мед.реаб.(АПУ,ДС,КС)(5-26) '!D133</f>
        <v>0</v>
      </c>
      <c r="T133" s="38">
        <f t="shared" si="7"/>
        <v>540617882</v>
      </c>
    </row>
    <row r="134" spans="1:20" s="1" customFormat="1" x14ac:dyDescent="0.2">
      <c r="A134" s="20">
        <v>120</v>
      </c>
      <c r="B134" s="12" t="s">
        <v>197</v>
      </c>
      <c r="C134" s="10" t="s">
        <v>48</v>
      </c>
      <c r="D134" s="38">
        <f>КС!D134</f>
        <v>1573247290</v>
      </c>
      <c r="E134" s="38">
        <f>'ДС(5-26)'!D134</f>
        <v>72410820</v>
      </c>
      <c r="F134" s="38">
        <f t="shared" si="5"/>
        <v>99483814</v>
      </c>
      <c r="G134" s="38">
        <f>' Профилактика 5-26'!D136</f>
        <v>32247130</v>
      </c>
      <c r="H134" s="38">
        <f>'Диспан.набл.(КП) '!D134</f>
        <v>0</v>
      </c>
      <c r="I134" s="38">
        <f>'Дистанционное набл.(КП)'!D135</f>
        <v>0</v>
      </c>
      <c r="J134" s="38">
        <f>'Центры здоровья'!D134</f>
        <v>0</v>
      </c>
      <c r="K134" s="38">
        <f>'АПУ неотл.пом.(5-26)'!D134</f>
        <v>0</v>
      </c>
      <c r="L134" s="38">
        <f>'АПУ обращения  (5-26)'!D134</f>
        <v>51934831</v>
      </c>
      <c r="M134" s="38">
        <f>'ОДИ ПГГ(5-26)'!D134</f>
        <v>15301853</v>
      </c>
      <c r="N134" s="38">
        <f>'Школа(5-26)'!D133</f>
        <v>0</v>
      </c>
      <c r="O134" s="38">
        <f>'ФАП(5-26)'!D134</f>
        <v>0</v>
      </c>
      <c r="P134" s="38"/>
      <c r="Q134" s="38">
        <f>' СМП '!D134</f>
        <v>0</v>
      </c>
      <c r="R134" s="38">
        <f>'Гемодиализ по видам МП(5-26)'!D134</f>
        <v>0</v>
      </c>
      <c r="S134" s="38">
        <f>'Мед.реаб.(АПУ,ДС,КС)(5-26) '!D134</f>
        <v>0</v>
      </c>
      <c r="T134" s="38">
        <f t="shared" si="7"/>
        <v>1745141924</v>
      </c>
    </row>
    <row r="135" spans="1:20" s="1" customFormat="1" x14ac:dyDescent="0.2">
      <c r="A135" s="20">
        <v>121</v>
      </c>
      <c r="B135" s="21" t="s">
        <v>198</v>
      </c>
      <c r="C135" s="10" t="s">
        <v>47</v>
      </c>
      <c r="D135" s="38">
        <f>КС!D135</f>
        <v>0</v>
      </c>
      <c r="E135" s="38">
        <f>'ДС(5-26)'!D135</f>
        <v>164685970</v>
      </c>
      <c r="F135" s="38">
        <f t="shared" si="5"/>
        <v>163536997</v>
      </c>
      <c r="G135" s="38">
        <f>' Профилактика 5-26'!D137</f>
        <v>55725869</v>
      </c>
      <c r="H135" s="38">
        <f>'Диспан.набл.(КП) '!D135</f>
        <v>0</v>
      </c>
      <c r="I135" s="38">
        <f>'Дистанционное набл.(КП)'!D136</f>
        <v>0</v>
      </c>
      <c r="J135" s="38">
        <f>'Центры здоровья'!D135</f>
        <v>0</v>
      </c>
      <c r="K135" s="38">
        <f>'АПУ неотл.пом.(5-26)'!D135</f>
        <v>0</v>
      </c>
      <c r="L135" s="38">
        <f>'АПУ обращения  (5-26)'!D135</f>
        <v>0</v>
      </c>
      <c r="M135" s="38">
        <f>'ОДИ ПГГ(5-26)'!D135</f>
        <v>107811128</v>
      </c>
      <c r="N135" s="38">
        <f>'Школа(5-26)'!D134</f>
        <v>0</v>
      </c>
      <c r="O135" s="38">
        <f>'ФАП(5-26)'!D135</f>
        <v>0</v>
      </c>
      <c r="P135" s="38"/>
      <c r="Q135" s="38">
        <f>' СМП '!D135</f>
        <v>0</v>
      </c>
      <c r="R135" s="38">
        <f>'Гемодиализ по видам МП(5-26)'!D135</f>
        <v>0</v>
      </c>
      <c r="S135" s="38">
        <f>'Мед.реаб.(АПУ,ДС,КС)(5-26) '!D135</f>
        <v>0</v>
      </c>
      <c r="T135" s="38">
        <f t="shared" si="7"/>
        <v>328222967</v>
      </c>
    </row>
    <row r="136" spans="1:20" s="1" customFormat="1" x14ac:dyDescent="0.2">
      <c r="A136" s="20">
        <v>122</v>
      </c>
      <c r="B136" s="21" t="s">
        <v>199</v>
      </c>
      <c r="C136" s="10" t="s">
        <v>200</v>
      </c>
      <c r="D136" s="38">
        <f>КС!D136</f>
        <v>0</v>
      </c>
      <c r="E136" s="38">
        <f>'ДС(5-26)'!D136</f>
        <v>0</v>
      </c>
      <c r="F136" s="38">
        <f t="shared" ref="F136:F149" si="8">G136+H136+I136+J136+K136+L136+M136+N136+O136+P136</f>
        <v>0</v>
      </c>
      <c r="G136" s="38">
        <f>' Профилактика 5-26'!D138</f>
        <v>0</v>
      </c>
      <c r="H136" s="38">
        <f>'Диспан.набл.(КП) '!D136</f>
        <v>0</v>
      </c>
      <c r="I136" s="38">
        <f>'Дистанционное набл.(КП)'!D137</f>
        <v>0</v>
      </c>
      <c r="J136" s="38">
        <f>'Центры здоровья'!D136</f>
        <v>0</v>
      </c>
      <c r="K136" s="38">
        <f>'АПУ неотл.пом.(5-26)'!D136</f>
        <v>0</v>
      </c>
      <c r="L136" s="38">
        <f>'АПУ обращения  (5-26)'!D136</f>
        <v>0</v>
      </c>
      <c r="M136" s="38">
        <f>'ОДИ ПГГ(5-26)'!D136</f>
        <v>0</v>
      </c>
      <c r="N136" s="38">
        <f>'Школа(5-26)'!D135</f>
        <v>0</v>
      </c>
      <c r="O136" s="38">
        <f>'ФАП(5-26)'!D136</f>
        <v>0</v>
      </c>
      <c r="P136" s="38"/>
      <c r="Q136" s="38">
        <f>' СМП '!D136</f>
        <v>0</v>
      </c>
      <c r="R136" s="38">
        <f>'Гемодиализ по видам МП(5-26)'!D136</f>
        <v>0</v>
      </c>
      <c r="S136" s="38">
        <f>'Мед.реаб.(АПУ,ДС,КС)(5-26) '!D136</f>
        <v>191716319</v>
      </c>
      <c r="T136" s="38">
        <f t="shared" si="7"/>
        <v>191716319</v>
      </c>
    </row>
    <row r="137" spans="1:20" s="1" customFormat="1" x14ac:dyDescent="0.2">
      <c r="A137" s="20">
        <v>123</v>
      </c>
      <c r="B137" s="21" t="s">
        <v>201</v>
      </c>
      <c r="C137" s="10" t="s">
        <v>41</v>
      </c>
      <c r="D137" s="38">
        <f>КС!D137</f>
        <v>420072345</v>
      </c>
      <c r="E137" s="38">
        <f>'ДС(5-26)'!D137</f>
        <v>11494392</v>
      </c>
      <c r="F137" s="38">
        <f t="shared" si="8"/>
        <v>49945923</v>
      </c>
      <c r="G137" s="38">
        <f>' Профилактика 5-26'!D139</f>
        <v>30875598</v>
      </c>
      <c r="H137" s="38">
        <f>'Диспан.набл.(КП) '!D137</f>
        <v>0</v>
      </c>
      <c r="I137" s="38">
        <f>'Дистанционное набл.(КП)'!D138</f>
        <v>0</v>
      </c>
      <c r="J137" s="38">
        <f>'Центры здоровья'!D137</f>
        <v>0</v>
      </c>
      <c r="K137" s="38">
        <f>'АПУ неотл.пом.(5-26)'!D137</f>
        <v>1083700</v>
      </c>
      <c r="L137" s="38">
        <f>'АПУ обращения  (5-26)'!D137</f>
        <v>0</v>
      </c>
      <c r="M137" s="38">
        <f>'ОДИ ПГГ(5-26)'!D137</f>
        <v>17986625</v>
      </c>
      <c r="N137" s="38">
        <f>'Школа(5-26)'!D136</f>
        <v>0</v>
      </c>
      <c r="O137" s="38">
        <f>'ФАП(5-26)'!D137</f>
        <v>0</v>
      </c>
      <c r="P137" s="38"/>
      <c r="Q137" s="38">
        <f>' СМП '!D137</f>
        <v>0</v>
      </c>
      <c r="R137" s="38">
        <f>'Гемодиализ по видам МП(5-26)'!D137</f>
        <v>0</v>
      </c>
      <c r="S137" s="38">
        <f>'Мед.реаб.(АПУ,ДС,КС)(5-26) '!D137</f>
        <v>334778570</v>
      </c>
      <c r="T137" s="38">
        <f t="shared" si="7"/>
        <v>816291230</v>
      </c>
    </row>
    <row r="138" spans="1:20" s="1" customFormat="1" x14ac:dyDescent="0.2">
      <c r="A138" s="20">
        <v>124</v>
      </c>
      <c r="B138" s="12" t="s">
        <v>202</v>
      </c>
      <c r="C138" s="10" t="s">
        <v>227</v>
      </c>
      <c r="D138" s="38">
        <f>КС!D138</f>
        <v>1770737647</v>
      </c>
      <c r="E138" s="38">
        <f>'ДС(5-26)'!D138</f>
        <v>34958970</v>
      </c>
      <c r="F138" s="38">
        <f t="shared" si="8"/>
        <v>524719961</v>
      </c>
      <c r="G138" s="38">
        <f>' Профилактика 5-26'!D140</f>
        <v>175894613</v>
      </c>
      <c r="H138" s="38">
        <f>'Диспан.набл.(КП) '!D138</f>
        <v>68409870</v>
      </c>
      <c r="I138" s="38">
        <f>'Дистанционное набл.(КП)'!D139</f>
        <v>1363242</v>
      </c>
      <c r="J138" s="38">
        <f>'Центры здоровья'!D138</f>
        <v>0</v>
      </c>
      <c r="K138" s="38">
        <f>'АПУ неотл.пом.(5-26)'!D138</f>
        <v>54528533</v>
      </c>
      <c r="L138" s="38">
        <f>'АПУ обращения  (5-26)'!D138</f>
        <v>82942032</v>
      </c>
      <c r="M138" s="38">
        <f>'ОДИ ПГГ(5-26)'!D138</f>
        <v>127379615</v>
      </c>
      <c r="N138" s="38">
        <f>'Школа(5-26)'!D137</f>
        <v>14202056</v>
      </c>
      <c r="O138" s="38">
        <f>'ФАП(5-26)'!D138</f>
        <v>0</v>
      </c>
      <c r="P138" s="38"/>
      <c r="Q138" s="38">
        <f>' СМП '!D138</f>
        <v>0</v>
      </c>
      <c r="R138" s="38">
        <f>'Гемодиализ по видам МП(5-26)'!D138</f>
        <v>1337280</v>
      </c>
      <c r="S138" s="38">
        <f>'Мед.реаб.(АПУ,ДС,КС)(5-26) '!D138</f>
        <v>116887884</v>
      </c>
      <c r="T138" s="38">
        <f t="shared" si="7"/>
        <v>2448641742</v>
      </c>
    </row>
    <row r="139" spans="1:20" s="1" customFormat="1" ht="27.75" customHeight="1" x14ac:dyDescent="0.2">
      <c r="A139" s="20">
        <v>125</v>
      </c>
      <c r="B139" s="13" t="s">
        <v>203</v>
      </c>
      <c r="C139" s="10" t="s">
        <v>461</v>
      </c>
      <c r="D139" s="38">
        <f>КС!D139</f>
        <v>1757347755</v>
      </c>
      <c r="E139" s="38">
        <f>'ДС(5-26)'!D139</f>
        <v>139207170</v>
      </c>
      <c r="F139" s="38">
        <f t="shared" si="8"/>
        <v>727342503</v>
      </c>
      <c r="G139" s="38">
        <f>' Профилактика 5-26'!D141</f>
        <v>295969138</v>
      </c>
      <c r="H139" s="38">
        <f>'Диспан.набл.(КП) '!D139</f>
        <v>90571947</v>
      </c>
      <c r="I139" s="38">
        <f>'Дистанционное набл.(КП)'!D140</f>
        <v>1578895</v>
      </c>
      <c r="J139" s="38">
        <f>'Центры здоровья'!D139</f>
        <v>0</v>
      </c>
      <c r="K139" s="38">
        <f>'АПУ неотл.пом.(5-26)'!D139</f>
        <v>73798820</v>
      </c>
      <c r="L139" s="38">
        <f>'АПУ обращения  (5-26)'!D139</f>
        <v>173323330</v>
      </c>
      <c r="M139" s="38">
        <f>'ОДИ ПГГ(5-26)'!D139</f>
        <v>53593830</v>
      </c>
      <c r="N139" s="38">
        <f>'Школа(5-26)'!D138</f>
        <v>17669786</v>
      </c>
      <c r="O139" s="38">
        <f>'ФАП(5-26)'!D139</f>
        <v>20836757</v>
      </c>
      <c r="P139" s="38"/>
      <c r="Q139" s="38">
        <f>' СМП '!D139</f>
        <v>0</v>
      </c>
      <c r="R139" s="38">
        <f>'Гемодиализ по видам МП(5-26)'!D139</f>
        <v>1337280</v>
      </c>
      <c r="S139" s="38">
        <f>'Мед.реаб.(АПУ,ДС,КС)(5-26) '!D139</f>
        <v>106890200</v>
      </c>
      <c r="T139" s="38">
        <f t="shared" si="7"/>
        <v>2732124908</v>
      </c>
    </row>
    <row r="140" spans="1:20" x14ac:dyDescent="0.2">
      <c r="A140" s="20">
        <v>126</v>
      </c>
      <c r="B140" s="21" t="s">
        <v>204</v>
      </c>
      <c r="C140" s="10" t="s">
        <v>205</v>
      </c>
      <c r="D140" s="38">
        <f>КС!D140</f>
        <v>1207413886</v>
      </c>
      <c r="E140" s="38">
        <f>'ДС(5-26)'!D140</f>
        <v>250967715</v>
      </c>
      <c r="F140" s="38">
        <f t="shared" si="8"/>
        <v>29372416</v>
      </c>
      <c r="G140" s="38">
        <f>' Профилактика 5-26'!D142</f>
        <v>3716232</v>
      </c>
      <c r="H140" s="38">
        <f>'Диспан.набл.(КП) '!D140</f>
        <v>0</v>
      </c>
      <c r="I140" s="38">
        <f>'Дистанционное набл.(КП)'!D141</f>
        <v>0</v>
      </c>
      <c r="J140" s="38">
        <f>'Центры здоровья'!D140</f>
        <v>0</v>
      </c>
      <c r="K140" s="38">
        <f>'АПУ неотл.пом.(5-26)'!D140</f>
        <v>4334800</v>
      </c>
      <c r="L140" s="38">
        <f>'АПУ обращения  (5-26)'!D140</f>
        <v>0</v>
      </c>
      <c r="M140" s="38">
        <f>'ОДИ ПГГ(5-26)'!D140</f>
        <v>21321384</v>
      </c>
      <c r="N140" s="38">
        <f>'Школа(5-26)'!D139</f>
        <v>0</v>
      </c>
      <c r="O140" s="38">
        <f>'ФАП(5-26)'!D140</f>
        <v>0</v>
      </c>
      <c r="P140" s="40"/>
      <c r="Q140" s="38">
        <f>' СМП '!D140</f>
        <v>0</v>
      </c>
      <c r="R140" s="38">
        <f>'Гемодиализ по видам МП(5-26)'!D140</f>
        <v>0</v>
      </c>
      <c r="S140" s="38">
        <f>'Мед.реаб.(АПУ,ДС,КС)(5-26) '!D140</f>
        <v>0</v>
      </c>
      <c r="T140" s="38">
        <f t="shared" ref="T140:T149" si="9">D140+E140+F140+Q140+R140+S140</f>
        <v>1487754017</v>
      </c>
    </row>
    <row r="141" spans="1:20" x14ac:dyDescent="0.2">
      <c r="A141" s="20">
        <v>127</v>
      </c>
      <c r="B141" s="12" t="s">
        <v>206</v>
      </c>
      <c r="C141" s="10" t="s">
        <v>207</v>
      </c>
      <c r="D141" s="38">
        <f>КС!D141</f>
        <v>0</v>
      </c>
      <c r="E141" s="38">
        <f>'ДС(5-26)'!D141</f>
        <v>0</v>
      </c>
      <c r="F141" s="38">
        <f t="shared" si="8"/>
        <v>76957504</v>
      </c>
      <c r="G141" s="38">
        <f>' Профилактика 5-26'!D143</f>
        <v>31706562</v>
      </c>
      <c r="H141" s="38">
        <f>'Диспан.набл.(КП) '!D141</f>
        <v>0</v>
      </c>
      <c r="I141" s="38">
        <f>'Дистанционное набл.(КП)'!D142</f>
        <v>0</v>
      </c>
      <c r="J141" s="38">
        <f>'Центры здоровья'!D141</f>
        <v>0</v>
      </c>
      <c r="K141" s="38">
        <f>'АПУ неотл.пом.(5-26)'!D141</f>
        <v>0</v>
      </c>
      <c r="L141" s="38">
        <f>'АПУ обращения  (5-26)'!D141</f>
        <v>45250942</v>
      </c>
      <c r="M141" s="38">
        <f>'ОДИ ПГГ(5-26)'!D141</f>
        <v>0</v>
      </c>
      <c r="N141" s="38">
        <f>'Школа(5-26)'!D140</f>
        <v>0</v>
      </c>
      <c r="O141" s="38">
        <f>'ФАП(5-26)'!D141</f>
        <v>0</v>
      </c>
      <c r="P141" s="40"/>
      <c r="Q141" s="38">
        <f>' СМП '!D141</f>
        <v>0</v>
      </c>
      <c r="R141" s="38">
        <f>'Гемодиализ по видам МП(5-26)'!D141</f>
        <v>0</v>
      </c>
      <c r="S141" s="38">
        <f>'Мед.реаб.(АПУ,ДС,КС)(5-26) '!D141</f>
        <v>0</v>
      </c>
      <c r="T141" s="38">
        <f t="shared" si="9"/>
        <v>76957504</v>
      </c>
    </row>
    <row r="142" spans="1:20" x14ac:dyDescent="0.2">
      <c r="A142" s="20">
        <v>128</v>
      </c>
      <c r="B142" s="21" t="s">
        <v>208</v>
      </c>
      <c r="C142" s="10" t="s">
        <v>209</v>
      </c>
      <c r="D142" s="38">
        <f>КС!D142</f>
        <v>0</v>
      </c>
      <c r="E142" s="38">
        <f>'ДС(5-26)'!D142</f>
        <v>241000693</v>
      </c>
      <c r="F142" s="38">
        <f t="shared" si="8"/>
        <v>289311743</v>
      </c>
      <c r="G142" s="38">
        <f>' Профилактика 5-26'!D144</f>
        <v>0</v>
      </c>
      <c r="H142" s="38">
        <f>'Диспан.набл.(КП) '!D142</f>
        <v>0</v>
      </c>
      <c r="I142" s="38">
        <f>'Дистанционное набл.(КП)'!D143</f>
        <v>0</v>
      </c>
      <c r="J142" s="38">
        <f>'Центры здоровья'!D142</f>
        <v>0</v>
      </c>
      <c r="K142" s="38">
        <f>'АПУ неотл.пом.(5-26)'!D142</f>
        <v>0</v>
      </c>
      <c r="L142" s="38">
        <f>'АПУ обращения  (5-26)'!D142</f>
        <v>0</v>
      </c>
      <c r="M142" s="38">
        <f>'ОДИ ПГГ(5-26)'!D142</f>
        <v>289311743</v>
      </c>
      <c r="N142" s="38">
        <f>'Школа(5-26)'!D141</f>
        <v>0</v>
      </c>
      <c r="O142" s="38">
        <f>'ФАП(5-26)'!D142</f>
        <v>0</v>
      </c>
      <c r="P142" s="40"/>
      <c r="Q142" s="38">
        <f>' СМП '!D142</f>
        <v>0</v>
      </c>
      <c r="R142" s="38">
        <f>'Гемодиализ по видам МП(5-26)'!D142</f>
        <v>0</v>
      </c>
      <c r="S142" s="38">
        <f>'Мед.реаб.(АПУ,ДС,КС)(5-26) '!D142</f>
        <v>0</v>
      </c>
      <c r="T142" s="38">
        <f t="shared" si="9"/>
        <v>530312436</v>
      </c>
    </row>
    <row r="143" spans="1:20" x14ac:dyDescent="0.2">
      <c r="A143" s="20">
        <v>129</v>
      </c>
      <c r="B143" s="89" t="s">
        <v>252</v>
      </c>
      <c r="C143" s="91" t="s">
        <v>253</v>
      </c>
      <c r="D143" s="38">
        <f>КС!D143</f>
        <v>0</v>
      </c>
      <c r="E143" s="38">
        <f>'ДС(5-26)'!D143</f>
        <v>0</v>
      </c>
      <c r="F143" s="38">
        <f t="shared" si="8"/>
        <v>0</v>
      </c>
      <c r="G143" s="38">
        <f>' Профилактика 5-26'!D145</f>
        <v>0</v>
      </c>
      <c r="H143" s="38">
        <f>'Диспан.набл.(КП) '!D143</f>
        <v>0</v>
      </c>
      <c r="I143" s="38">
        <f>'Дистанционное набл.(КП)'!D144</f>
        <v>0</v>
      </c>
      <c r="J143" s="38">
        <f>'Центры здоровья'!D143</f>
        <v>0</v>
      </c>
      <c r="K143" s="38">
        <f>'АПУ неотл.пом.(5-26)'!D143</f>
        <v>0</v>
      </c>
      <c r="L143" s="38">
        <f>'АПУ обращения  (5-26)'!D143</f>
        <v>0</v>
      </c>
      <c r="M143" s="38">
        <f>'ОДИ ПГГ(5-26)'!D143</f>
        <v>0</v>
      </c>
      <c r="N143" s="38">
        <f>'Школа(5-26)'!D142</f>
        <v>0</v>
      </c>
      <c r="O143" s="38">
        <f>'ФАП(5-26)'!D143</f>
        <v>0</v>
      </c>
      <c r="P143" s="40"/>
      <c r="Q143" s="38">
        <f>' СМП '!D143</f>
        <v>0</v>
      </c>
      <c r="R143" s="38">
        <f>'Гемодиализ по видам МП(5-26)'!D143</f>
        <v>0</v>
      </c>
      <c r="S143" s="38">
        <f>'Мед.реаб.(АПУ,ДС,КС)(5-26) '!D143</f>
        <v>0</v>
      </c>
      <c r="T143" s="38">
        <f t="shared" si="9"/>
        <v>0</v>
      </c>
    </row>
    <row r="144" spans="1:20" x14ac:dyDescent="0.2">
      <c r="A144" s="20">
        <v>130</v>
      </c>
      <c r="B144" s="92" t="s">
        <v>254</v>
      </c>
      <c r="C144" s="41" t="s">
        <v>255</v>
      </c>
      <c r="D144" s="38">
        <f>КС!D144</f>
        <v>0</v>
      </c>
      <c r="E144" s="38">
        <f>'ДС(5-26)'!D144</f>
        <v>0</v>
      </c>
      <c r="F144" s="38">
        <f t="shared" si="8"/>
        <v>0</v>
      </c>
      <c r="G144" s="38">
        <f>' Профилактика 5-26'!D146</f>
        <v>0</v>
      </c>
      <c r="H144" s="38">
        <f>'Диспан.набл.(КП) '!D144</f>
        <v>0</v>
      </c>
      <c r="I144" s="38">
        <f>'Дистанционное набл.(КП)'!D145</f>
        <v>0</v>
      </c>
      <c r="J144" s="38">
        <f>'Центры здоровья'!D144</f>
        <v>0</v>
      </c>
      <c r="K144" s="38">
        <f>'АПУ неотл.пом.(5-26)'!D144</f>
        <v>0</v>
      </c>
      <c r="L144" s="38">
        <f>'АПУ обращения  (5-26)'!D144</f>
        <v>0</v>
      </c>
      <c r="M144" s="38">
        <f>'ОДИ ПГГ(5-26)'!D144</f>
        <v>0</v>
      </c>
      <c r="N144" s="38">
        <f>'Школа(5-26)'!D143</f>
        <v>0</v>
      </c>
      <c r="O144" s="38">
        <f>'ФАП(5-26)'!D144</f>
        <v>0</v>
      </c>
      <c r="P144" s="40"/>
      <c r="Q144" s="38">
        <f>' СМП '!D144</f>
        <v>0</v>
      </c>
      <c r="R144" s="38">
        <f>'Гемодиализ по видам МП(5-26)'!D144</f>
        <v>0</v>
      </c>
      <c r="S144" s="38">
        <f>'Мед.реаб.(АПУ,ДС,КС)(5-26) '!D144</f>
        <v>0</v>
      </c>
      <c r="T144" s="38">
        <f t="shared" si="9"/>
        <v>0</v>
      </c>
    </row>
    <row r="145" spans="1:20" x14ac:dyDescent="0.2">
      <c r="A145" s="20">
        <v>131</v>
      </c>
      <c r="B145" s="93" t="s">
        <v>256</v>
      </c>
      <c r="C145" s="145" t="s">
        <v>417</v>
      </c>
      <c r="D145" s="38">
        <f>КС!D145</f>
        <v>0</v>
      </c>
      <c r="E145" s="38">
        <f>'ДС(5-26)'!D145</f>
        <v>0</v>
      </c>
      <c r="F145" s="38">
        <f t="shared" si="8"/>
        <v>0</v>
      </c>
      <c r="G145" s="38">
        <f>' Профилактика 5-26'!D147</f>
        <v>0</v>
      </c>
      <c r="H145" s="38">
        <f>'Диспан.набл.(КП) '!D145</f>
        <v>0</v>
      </c>
      <c r="I145" s="38">
        <f>'Дистанционное набл.(КП)'!D146</f>
        <v>0</v>
      </c>
      <c r="J145" s="38">
        <f>'Центры здоровья'!D145</f>
        <v>0</v>
      </c>
      <c r="K145" s="38">
        <f>'АПУ неотл.пом.(5-26)'!D145</f>
        <v>0</v>
      </c>
      <c r="L145" s="38">
        <f>'АПУ обращения  (5-26)'!D145</f>
        <v>0</v>
      </c>
      <c r="M145" s="38">
        <f>'ОДИ ПГГ(5-26)'!D145</f>
        <v>0</v>
      </c>
      <c r="N145" s="38">
        <f>'Школа(5-26)'!D144</f>
        <v>0</v>
      </c>
      <c r="O145" s="38">
        <f>'ФАП(5-26)'!D145</f>
        <v>0</v>
      </c>
      <c r="P145" s="40"/>
      <c r="Q145" s="38">
        <f>' СМП '!D145</f>
        <v>0</v>
      </c>
      <c r="R145" s="38">
        <f>'Гемодиализ по видам МП(5-26)'!D145</f>
        <v>0</v>
      </c>
      <c r="S145" s="38">
        <f>'Мед.реаб.(АПУ,ДС,КС)(5-26) '!D145</f>
        <v>0</v>
      </c>
      <c r="T145" s="38">
        <f t="shared" si="9"/>
        <v>0</v>
      </c>
    </row>
    <row r="146" spans="1:20" x14ac:dyDescent="0.2">
      <c r="A146" s="20">
        <v>132</v>
      </c>
      <c r="B146" s="20" t="s">
        <v>260</v>
      </c>
      <c r="C146" s="28" t="s">
        <v>261</v>
      </c>
      <c r="D146" s="38">
        <f>КС!D146</f>
        <v>0</v>
      </c>
      <c r="E146" s="38">
        <f>'ДС(5-26)'!D146</f>
        <v>0</v>
      </c>
      <c r="F146" s="38">
        <f t="shared" si="8"/>
        <v>0</v>
      </c>
      <c r="G146" s="38">
        <f>' Профилактика 5-26'!D148</f>
        <v>0</v>
      </c>
      <c r="H146" s="38">
        <f>'Диспан.набл.(КП) '!D146</f>
        <v>0</v>
      </c>
      <c r="I146" s="38">
        <f>'Дистанционное набл.(КП)'!D147</f>
        <v>0</v>
      </c>
      <c r="J146" s="38">
        <f>'Центры здоровья'!D146</f>
        <v>0</v>
      </c>
      <c r="K146" s="38">
        <f>'АПУ неотл.пом.(5-26)'!D146</f>
        <v>0</v>
      </c>
      <c r="L146" s="38">
        <f>'АПУ обращения  (5-26)'!D146</f>
        <v>0</v>
      </c>
      <c r="M146" s="38">
        <f>'ОДИ ПГГ(5-26)'!D146</f>
        <v>0</v>
      </c>
      <c r="N146" s="38">
        <f>'Школа(5-26)'!D145</f>
        <v>0</v>
      </c>
      <c r="O146" s="38">
        <f>'ФАП(5-26)'!D146</f>
        <v>0</v>
      </c>
      <c r="P146" s="40"/>
      <c r="Q146" s="38">
        <f>' СМП '!D146</f>
        <v>0</v>
      </c>
      <c r="R146" s="38">
        <f>'Гемодиализ по видам МП(5-26)'!D146</f>
        <v>0</v>
      </c>
      <c r="S146" s="38">
        <f>'Мед.реаб.(АПУ,ДС,КС)(5-26) '!D146</f>
        <v>38831374</v>
      </c>
      <c r="T146" s="38">
        <f t="shared" si="9"/>
        <v>38831374</v>
      </c>
    </row>
    <row r="147" spans="1:20" x14ac:dyDescent="0.2">
      <c r="A147" s="20">
        <v>133</v>
      </c>
      <c r="B147" s="55" t="s">
        <v>312</v>
      </c>
      <c r="C147" s="28" t="s">
        <v>311</v>
      </c>
      <c r="D147" s="38">
        <f>КС!D147</f>
        <v>0</v>
      </c>
      <c r="E147" s="38">
        <f>'ДС(5-26)'!D147</f>
        <v>0</v>
      </c>
      <c r="F147" s="38">
        <f t="shared" si="8"/>
        <v>0</v>
      </c>
      <c r="G147" s="38">
        <f>' Профилактика 5-26'!D149</f>
        <v>0</v>
      </c>
      <c r="H147" s="38">
        <f>'Диспан.набл.(КП) '!D147</f>
        <v>0</v>
      </c>
      <c r="I147" s="38">
        <f>'Дистанционное набл.(КП)'!D148</f>
        <v>0</v>
      </c>
      <c r="J147" s="38">
        <f>'Центры здоровья'!D147</f>
        <v>0</v>
      </c>
      <c r="K147" s="38">
        <f>'АПУ неотл.пом.(5-26)'!D147</f>
        <v>0</v>
      </c>
      <c r="L147" s="38">
        <f>'АПУ обращения  (5-26)'!D147</f>
        <v>0</v>
      </c>
      <c r="M147" s="38">
        <f>'ОДИ ПГГ(5-26)'!D147</f>
        <v>0</v>
      </c>
      <c r="N147" s="38">
        <f>'Школа(5-26)'!D146</f>
        <v>0</v>
      </c>
      <c r="O147" s="38">
        <f>'ФАП(5-26)'!D147</f>
        <v>0</v>
      </c>
      <c r="P147" s="40"/>
      <c r="Q147" s="38">
        <f>' СМП '!D147</f>
        <v>0</v>
      </c>
      <c r="R147" s="38">
        <f>'Гемодиализ по видам МП(5-26)'!D147</f>
        <v>0</v>
      </c>
      <c r="S147" s="38">
        <f>'Мед.реаб.(АПУ,ДС,КС)(5-26) '!D147</f>
        <v>0</v>
      </c>
      <c r="T147" s="38">
        <f t="shared" si="9"/>
        <v>0</v>
      </c>
    </row>
    <row r="148" spans="1:20" x14ac:dyDescent="0.2">
      <c r="A148" s="20">
        <v>134</v>
      </c>
      <c r="B148" s="55" t="s">
        <v>320</v>
      </c>
      <c r="C148" s="28" t="s">
        <v>317</v>
      </c>
      <c r="D148" s="38">
        <f>КС!D148</f>
        <v>0</v>
      </c>
      <c r="E148" s="38">
        <f>'ДС(5-26)'!D148</f>
        <v>4858857</v>
      </c>
      <c r="F148" s="38">
        <f t="shared" si="8"/>
        <v>0</v>
      </c>
      <c r="G148" s="38">
        <f>' Профилактика 5-26'!D150</f>
        <v>0</v>
      </c>
      <c r="H148" s="38">
        <f>'Диспан.набл.(КП) '!D148</f>
        <v>0</v>
      </c>
      <c r="I148" s="38">
        <f>'Дистанционное набл.(КП)'!D149</f>
        <v>0</v>
      </c>
      <c r="J148" s="38">
        <f>'Центры здоровья'!D148</f>
        <v>0</v>
      </c>
      <c r="K148" s="38">
        <f>'АПУ неотл.пом.(5-26)'!D148</f>
        <v>0</v>
      </c>
      <c r="L148" s="38">
        <f>'АПУ обращения  (5-26)'!D148</f>
        <v>0</v>
      </c>
      <c r="M148" s="38">
        <f>'ОДИ ПГГ(5-26)'!D148</f>
        <v>0</v>
      </c>
      <c r="N148" s="38">
        <f>'Школа(5-26)'!D147</f>
        <v>0</v>
      </c>
      <c r="O148" s="38">
        <f>'ФАП(5-26)'!D148</f>
        <v>0</v>
      </c>
      <c r="P148" s="40"/>
      <c r="Q148" s="38">
        <f>' СМП '!D148</f>
        <v>0</v>
      </c>
      <c r="R148" s="38">
        <f>'Гемодиализ по видам МП(5-26)'!D148</f>
        <v>0</v>
      </c>
      <c r="S148" s="38">
        <f>'Мед.реаб.(АПУ,ДС,КС)(5-26) '!D148</f>
        <v>0</v>
      </c>
      <c r="T148" s="38">
        <f t="shared" si="9"/>
        <v>4858857</v>
      </c>
    </row>
    <row r="149" spans="1:20" ht="15" customHeight="1" x14ac:dyDescent="0.2">
      <c r="A149" s="20">
        <v>135</v>
      </c>
      <c r="B149" s="55" t="s">
        <v>412</v>
      </c>
      <c r="C149" s="15" t="s">
        <v>413</v>
      </c>
      <c r="D149" s="38">
        <f>КС!D149</f>
        <v>0</v>
      </c>
      <c r="E149" s="38">
        <f>'ДС(5-26)'!D149</f>
        <v>288523</v>
      </c>
      <c r="F149" s="38">
        <f t="shared" si="8"/>
        <v>0</v>
      </c>
      <c r="G149" s="38">
        <f>' Профилактика 5-26'!D151</f>
        <v>0</v>
      </c>
      <c r="H149" s="38">
        <f>'Диспан.набл.(КП) '!D149</f>
        <v>0</v>
      </c>
      <c r="I149" s="38">
        <f>'Дистанционное набл.(КП)'!D150</f>
        <v>0</v>
      </c>
      <c r="J149" s="38">
        <f>'Центры здоровья'!D149</f>
        <v>0</v>
      </c>
      <c r="K149" s="38">
        <f>'АПУ неотл.пом.(5-26)'!D149</f>
        <v>0</v>
      </c>
      <c r="L149" s="38">
        <f>'АПУ обращения  (5-26)'!D149</f>
        <v>0</v>
      </c>
      <c r="M149" s="38">
        <f>'ОДИ ПГГ(5-26)'!D149</f>
        <v>0</v>
      </c>
      <c r="N149" s="38">
        <f>'Школа(5-26)'!D148</f>
        <v>0</v>
      </c>
      <c r="O149" s="38">
        <f>'ФАП(5-26)'!D149</f>
        <v>0</v>
      </c>
      <c r="P149" s="40"/>
      <c r="Q149" s="38">
        <f>' СМП '!D149</f>
        <v>0</v>
      </c>
      <c r="R149" s="38">
        <f>'Гемодиализ по видам МП(5-26)'!D149</f>
        <v>0</v>
      </c>
      <c r="S149" s="38">
        <f>'Мед.реаб.(АПУ,ДС,КС)(5-26) '!D149</f>
        <v>0</v>
      </c>
      <c r="T149" s="38">
        <f t="shared" si="9"/>
        <v>288523</v>
      </c>
    </row>
    <row r="150" spans="1:20" x14ac:dyDescent="0.2">
      <c r="E150" s="4"/>
    </row>
    <row r="152" spans="1:20" x14ac:dyDescent="0.2">
      <c r="E152" s="4"/>
      <c r="F152" s="4"/>
      <c r="P152" s="4"/>
      <c r="Q152" s="4"/>
      <c r="R152" s="4"/>
      <c r="T152" s="4"/>
    </row>
    <row r="155" spans="1:20" x14ac:dyDescent="0.2">
      <c r="E155" s="4"/>
      <c r="F155" s="4"/>
      <c r="P155" s="4"/>
      <c r="Q155" s="4"/>
      <c r="R155" s="4"/>
      <c r="T155" s="4"/>
    </row>
    <row r="156" spans="1:20" x14ac:dyDescent="0.2">
      <c r="E156" s="4"/>
      <c r="F156" s="4"/>
      <c r="P156" s="4"/>
      <c r="Q156" s="4"/>
      <c r="R156" s="4"/>
      <c r="T156" s="4"/>
    </row>
    <row r="157" spans="1:20" x14ac:dyDescent="0.2">
      <c r="E157" s="4"/>
      <c r="F157" s="4"/>
      <c r="P157" s="4"/>
      <c r="Q157" s="4"/>
      <c r="R157" s="4"/>
      <c r="T157" s="4"/>
    </row>
    <row r="158" spans="1:20" x14ac:dyDescent="0.2">
      <c r="E158" s="4"/>
      <c r="F158" s="4"/>
      <c r="P158" s="4"/>
      <c r="Q158" s="4"/>
      <c r="R158" s="4"/>
      <c r="T158" s="4"/>
    </row>
  </sheetData>
  <mergeCells count="18">
    <mergeCell ref="G6:P6"/>
    <mergeCell ref="R5:R7"/>
    <mergeCell ref="A8:C8"/>
    <mergeCell ref="A11:C11"/>
    <mergeCell ref="A92:A95"/>
    <mergeCell ref="B92:B95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D154"/>
  <sheetViews>
    <sheetView zoomScale="98" zoomScaleNormal="98" workbookViewId="0">
      <selection activeCell="M13" sqref="M13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301" t="s">
        <v>430</v>
      </c>
      <c r="B2" s="301"/>
      <c r="C2" s="301"/>
      <c r="D2" s="301"/>
      <c r="E2" s="301"/>
      <c r="F2" s="301"/>
      <c r="G2" s="301"/>
    </row>
    <row r="3" spans="1:11" ht="18" customHeight="1" x14ac:dyDescent="0.2">
      <c r="A3" s="81"/>
      <c r="B3" s="81"/>
      <c r="C3" s="81"/>
      <c r="D3" s="81"/>
      <c r="E3" s="81"/>
      <c r="F3" s="81"/>
      <c r="G3" s="81"/>
    </row>
    <row r="4" spans="1:11" s="2" customFormat="1" ht="15.75" customHeight="1" x14ac:dyDescent="0.2">
      <c r="A4" s="305" t="s">
        <v>44</v>
      </c>
      <c r="B4" s="305" t="s">
        <v>56</v>
      </c>
      <c r="C4" s="306" t="s">
        <v>45</v>
      </c>
      <c r="D4" s="306" t="s">
        <v>281</v>
      </c>
      <c r="E4" s="306"/>
      <c r="F4" s="306"/>
      <c r="G4" s="306"/>
      <c r="H4" s="60"/>
      <c r="I4" s="60"/>
      <c r="J4" s="60"/>
      <c r="K4" s="60"/>
    </row>
    <row r="5" spans="1:11" ht="15" customHeight="1" x14ac:dyDescent="0.2">
      <c r="A5" s="305"/>
      <c r="B5" s="305"/>
      <c r="C5" s="306"/>
      <c r="D5" s="306" t="s">
        <v>274</v>
      </c>
      <c r="E5" s="306" t="s">
        <v>282</v>
      </c>
      <c r="F5" s="306" t="s">
        <v>283</v>
      </c>
      <c r="G5" s="306" t="s">
        <v>284</v>
      </c>
      <c r="H5" s="61"/>
      <c r="I5" s="61"/>
      <c r="J5" s="61"/>
      <c r="K5" s="61"/>
    </row>
    <row r="6" spans="1:11" ht="14.25" customHeight="1" x14ac:dyDescent="0.2">
      <c r="A6" s="305"/>
      <c r="B6" s="305"/>
      <c r="C6" s="306"/>
      <c r="D6" s="306"/>
      <c r="E6" s="306"/>
      <c r="F6" s="306"/>
      <c r="G6" s="306"/>
      <c r="H6" s="61"/>
      <c r="I6" s="61"/>
      <c r="J6" s="61"/>
      <c r="K6" s="61"/>
    </row>
    <row r="7" spans="1:11" ht="30.75" customHeight="1" x14ac:dyDescent="0.2">
      <c r="A7" s="305"/>
      <c r="B7" s="305"/>
      <c r="C7" s="306"/>
      <c r="D7" s="306"/>
      <c r="E7" s="306"/>
      <c r="F7" s="306"/>
      <c r="G7" s="306"/>
      <c r="H7" s="61"/>
      <c r="I7" s="61"/>
      <c r="J7" s="61"/>
      <c r="K7" s="61"/>
    </row>
    <row r="8" spans="1:11" s="2" customFormat="1" x14ac:dyDescent="0.2">
      <c r="A8" s="300" t="s">
        <v>225</v>
      </c>
      <c r="B8" s="300"/>
      <c r="C8" s="300"/>
      <c r="D8" s="50">
        <f>D9+D10+D11</f>
        <v>5663149924</v>
      </c>
      <c r="E8" s="50">
        <f t="shared" ref="E8:G8" si="0">E9+E10+E11</f>
        <v>5394108346</v>
      </c>
      <c r="F8" s="50">
        <f t="shared" si="0"/>
        <v>43611323</v>
      </c>
      <c r="G8" s="50">
        <f t="shared" si="0"/>
        <v>225430255</v>
      </c>
      <c r="H8" s="60"/>
      <c r="I8" s="60"/>
      <c r="J8" s="60"/>
      <c r="K8" s="60"/>
    </row>
    <row r="9" spans="1:11" s="3" customFormat="1" ht="11.25" customHeight="1" x14ac:dyDescent="0.2">
      <c r="A9" s="5"/>
      <c r="B9" s="5"/>
      <c r="C9" s="11" t="s">
        <v>54</v>
      </c>
      <c r="D9" s="82">
        <f>SUM(E9:G9)</f>
        <v>127298330</v>
      </c>
      <c r="E9" s="37">
        <v>127298330</v>
      </c>
      <c r="F9" s="37"/>
      <c r="G9" s="37"/>
      <c r="H9" s="62"/>
      <c r="I9" s="62"/>
      <c r="J9" s="62"/>
      <c r="K9" s="62"/>
    </row>
    <row r="10" spans="1:11" s="3" customFormat="1" ht="11.25" customHeight="1" x14ac:dyDescent="0.2">
      <c r="A10" s="5"/>
      <c r="B10" s="5"/>
      <c r="C10" s="11" t="s">
        <v>280</v>
      </c>
      <c r="D10" s="82">
        <f t="shared" ref="D10" si="1">SUM(E10:G10)</f>
        <v>0</v>
      </c>
      <c r="E10" s="37"/>
      <c r="F10" s="37"/>
      <c r="G10" s="37"/>
      <c r="H10" s="62"/>
      <c r="I10" s="62"/>
      <c r="J10" s="62"/>
      <c r="K10" s="62"/>
    </row>
    <row r="11" spans="1:11" s="2" customFormat="1" x14ac:dyDescent="0.2">
      <c r="A11" s="300" t="s">
        <v>224</v>
      </c>
      <c r="B11" s="300"/>
      <c r="C11" s="300"/>
      <c r="D11" s="50">
        <f>SUM(D12:D147)</f>
        <v>5535851594</v>
      </c>
      <c r="E11" s="50">
        <f>SUM(E12:E147)</f>
        <v>5266810016</v>
      </c>
      <c r="F11" s="50">
        <f>SUM(F12:F147)</f>
        <v>43611323</v>
      </c>
      <c r="G11" s="50">
        <f>SUM(G12:G147)</f>
        <v>225430255</v>
      </c>
      <c r="H11" s="80">
        <f>D11-'[6] СМП  (12-24)'!D11</f>
        <v>1042700764</v>
      </c>
      <c r="I11" s="80">
        <f>E11-'[6] СМП  (12-24)'!E11</f>
        <v>974299533</v>
      </c>
      <c r="J11" s="80">
        <f>F11-'[6] СМП  (12-24)'!F11</f>
        <v>5359343</v>
      </c>
      <c r="K11" s="80">
        <f>G11-'[6] СМП  (12-24)'!G11</f>
        <v>63041888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82">
        <v>0</v>
      </c>
      <c r="E12" s="82"/>
      <c r="F12" s="82"/>
      <c r="G12" s="82"/>
      <c r="H12" s="80"/>
      <c r="I12" s="80"/>
      <c r="J12" s="80"/>
      <c r="K12" s="80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82">
        <v>0</v>
      </c>
      <c r="E13" s="82"/>
      <c r="F13" s="82"/>
      <c r="G13" s="82"/>
      <c r="H13" s="80"/>
      <c r="I13" s="80"/>
      <c r="J13" s="80"/>
      <c r="K13" s="80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82">
        <f>E14+F14+G14</f>
        <v>200243008</v>
      </c>
      <c r="E14" s="83">
        <v>196048488</v>
      </c>
      <c r="F14" s="83">
        <v>4194520</v>
      </c>
      <c r="G14" s="83"/>
      <c r="H14" s="80"/>
      <c r="I14" s="80"/>
      <c r="J14" s="80"/>
      <c r="K14" s="80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82">
        <f t="shared" ref="D15:D77" si="2">E15+F15+G15</f>
        <v>0</v>
      </c>
      <c r="E15" s="82"/>
      <c r="F15" s="82"/>
      <c r="G15" s="82"/>
      <c r="H15" s="80"/>
      <c r="I15" s="80"/>
      <c r="J15" s="80"/>
      <c r="K15" s="80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82">
        <f t="shared" si="2"/>
        <v>0</v>
      </c>
      <c r="E16" s="82"/>
      <c r="F16" s="82"/>
      <c r="G16" s="82"/>
      <c r="H16" s="80"/>
      <c r="I16" s="80"/>
      <c r="J16" s="80"/>
      <c r="K16" s="80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82">
        <f t="shared" si="2"/>
        <v>432328698</v>
      </c>
      <c r="E17" s="83">
        <v>427763609</v>
      </c>
      <c r="F17" s="83">
        <v>4565089</v>
      </c>
      <c r="G17" s="83"/>
      <c r="H17" s="80"/>
      <c r="I17" s="80"/>
      <c r="J17" s="80"/>
      <c r="K17" s="80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82">
        <f t="shared" si="2"/>
        <v>0</v>
      </c>
      <c r="E18" s="82"/>
      <c r="F18" s="82"/>
      <c r="G18" s="82"/>
      <c r="H18" s="80"/>
      <c r="I18" s="80"/>
      <c r="J18" s="80"/>
      <c r="K18" s="80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82">
        <f t="shared" si="2"/>
        <v>0</v>
      </c>
      <c r="E19" s="82"/>
      <c r="F19" s="82"/>
      <c r="G19" s="82"/>
      <c r="H19" s="80"/>
      <c r="I19" s="80"/>
      <c r="J19" s="80"/>
      <c r="K19" s="80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82">
        <f t="shared" si="2"/>
        <v>0</v>
      </c>
      <c r="E20" s="82"/>
      <c r="F20" s="82"/>
      <c r="G20" s="82"/>
      <c r="H20" s="80"/>
      <c r="I20" s="80"/>
      <c r="J20" s="80"/>
      <c r="K20" s="80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82">
        <f t="shared" si="2"/>
        <v>0</v>
      </c>
      <c r="E21" s="82"/>
      <c r="F21" s="82"/>
      <c r="G21" s="82"/>
      <c r="H21" s="80"/>
      <c r="I21" s="80"/>
      <c r="J21" s="80"/>
      <c r="K21" s="80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82">
        <f t="shared" si="2"/>
        <v>0</v>
      </c>
      <c r="E22" s="82"/>
      <c r="F22" s="82"/>
      <c r="G22" s="82"/>
      <c r="H22" s="80"/>
      <c r="I22" s="80"/>
      <c r="J22" s="80"/>
      <c r="K22" s="80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82">
        <f t="shared" si="2"/>
        <v>0</v>
      </c>
      <c r="E23" s="82"/>
      <c r="F23" s="82"/>
      <c r="G23" s="82"/>
      <c r="H23" s="80"/>
      <c r="I23" s="80"/>
      <c r="J23" s="80"/>
      <c r="K23" s="80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82">
        <f t="shared" si="2"/>
        <v>0</v>
      </c>
      <c r="E24" s="82"/>
      <c r="F24" s="82"/>
      <c r="G24" s="82"/>
      <c r="H24" s="80"/>
      <c r="I24" s="80"/>
      <c r="J24" s="80"/>
      <c r="K24" s="80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82">
        <f t="shared" si="2"/>
        <v>0</v>
      </c>
      <c r="E25" s="82"/>
      <c r="F25" s="82"/>
      <c r="G25" s="82"/>
      <c r="H25" s="80"/>
      <c r="I25" s="80"/>
      <c r="J25" s="80"/>
      <c r="K25" s="80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82">
        <f t="shared" si="2"/>
        <v>0</v>
      </c>
      <c r="E26" s="82"/>
      <c r="F26" s="82"/>
      <c r="G26" s="82"/>
      <c r="H26" s="80"/>
      <c r="I26" s="80"/>
      <c r="J26" s="80"/>
      <c r="K26" s="80"/>
    </row>
    <row r="27" spans="1:11" s="1" customFormat="1" x14ac:dyDescent="0.2">
      <c r="A27" s="20">
        <v>16</v>
      </c>
      <c r="B27" s="21" t="s">
        <v>72</v>
      </c>
      <c r="C27" s="10" t="s">
        <v>343</v>
      </c>
      <c r="D27" s="82">
        <f t="shared" si="2"/>
        <v>0</v>
      </c>
      <c r="E27" s="82"/>
      <c r="F27" s="82"/>
      <c r="G27" s="82"/>
      <c r="H27" s="80"/>
      <c r="I27" s="80"/>
      <c r="J27" s="80"/>
      <c r="K27" s="80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82">
        <f t="shared" si="2"/>
        <v>290212044</v>
      </c>
      <c r="E28" s="83">
        <v>285418306</v>
      </c>
      <c r="F28" s="83">
        <v>4793738</v>
      </c>
      <c r="G28" s="83"/>
      <c r="H28" s="80"/>
      <c r="I28" s="80"/>
      <c r="J28" s="80"/>
      <c r="K28" s="80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82">
        <f t="shared" si="2"/>
        <v>0</v>
      </c>
      <c r="E29" s="82"/>
      <c r="F29" s="82"/>
      <c r="G29" s="82"/>
      <c r="H29" s="80"/>
      <c r="I29" s="80"/>
      <c r="J29" s="80"/>
      <c r="K29" s="80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82">
        <f t="shared" si="2"/>
        <v>0</v>
      </c>
      <c r="E30" s="82"/>
      <c r="F30" s="82"/>
      <c r="G30" s="82"/>
      <c r="H30" s="80"/>
      <c r="I30" s="80"/>
      <c r="J30" s="80"/>
      <c r="K30" s="80"/>
    </row>
    <row r="31" spans="1:11" x14ac:dyDescent="0.2">
      <c r="A31" s="20">
        <v>20</v>
      </c>
      <c r="B31" s="12" t="s">
        <v>76</v>
      </c>
      <c r="C31" s="10" t="s">
        <v>344</v>
      </c>
      <c r="D31" s="82">
        <f t="shared" si="2"/>
        <v>0</v>
      </c>
      <c r="E31" s="84"/>
      <c r="F31" s="84"/>
      <c r="G31" s="84"/>
      <c r="H31" s="80"/>
      <c r="I31" s="80"/>
      <c r="J31" s="80"/>
      <c r="K31" s="80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82">
        <f t="shared" si="2"/>
        <v>197628756</v>
      </c>
      <c r="E32" s="83">
        <v>194512827</v>
      </c>
      <c r="F32" s="83">
        <v>3115929</v>
      </c>
      <c r="G32" s="83"/>
      <c r="H32" s="80"/>
      <c r="I32" s="80"/>
      <c r="J32" s="80"/>
      <c r="K32" s="80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82">
        <f t="shared" si="2"/>
        <v>32178529</v>
      </c>
      <c r="E33" s="83">
        <v>31825959</v>
      </c>
      <c r="F33" s="83">
        <v>352570</v>
      </c>
      <c r="G33" s="83"/>
      <c r="H33" s="80"/>
      <c r="I33" s="80"/>
      <c r="J33" s="80"/>
      <c r="K33" s="80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82">
        <f t="shared" si="2"/>
        <v>0</v>
      </c>
      <c r="E34" s="82"/>
      <c r="F34" s="82"/>
      <c r="G34" s="82"/>
      <c r="H34" s="80"/>
      <c r="I34" s="80"/>
      <c r="J34" s="80"/>
      <c r="K34" s="80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82">
        <f t="shared" si="2"/>
        <v>0</v>
      </c>
      <c r="E35" s="82"/>
      <c r="F35" s="82"/>
      <c r="G35" s="82"/>
      <c r="H35" s="80"/>
      <c r="I35" s="80"/>
      <c r="J35" s="80"/>
      <c r="K35" s="80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82">
        <f t="shared" si="2"/>
        <v>0</v>
      </c>
      <c r="E36" s="82"/>
      <c r="F36" s="82"/>
      <c r="G36" s="82"/>
      <c r="H36" s="80"/>
      <c r="I36" s="80"/>
      <c r="J36" s="80"/>
      <c r="K36" s="80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82">
        <f t="shared" si="2"/>
        <v>0</v>
      </c>
      <c r="E37" s="82"/>
      <c r="F37" s="82"/>
      <c r="G37" s="82"/>
      <c r="H37" s="80"/>
      <c r="I37" s="80"/>
      <c r="J37" s="80"/>
      <c r="K37" s="80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82">
        <f t="shared" si="2"/>
        <v>0</v>
      </c>
      <c r="E38" s="82"/>
      <c r="F38" s="82"/>
      <c r="G38" s="82"/>
      <c r="H38" s="80"/>
      <c r="I38" s="80"/>
      <c r="J38" s="80"/>
      <c r="K38" s="80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82">
        <f t="shared" si="2"/>
        <v>290579336</v>
      </c>
      <c r="E39" s="83">
        <v>289021371</v>
      </c>
      <c r="F39" s="83">
        <v>1557965</v>
      </c>
      <c r="G39" s="83"/>
      <c r="H39" s="80"/>
      <c r="I39" s="80"/>
      <c r="J39" s="80"/>
      <c r="K39" s="80"/>
    </row>
    <row r="40" spans="1:11" x14ac:dyDescent="0.2">
      <c r="A40" s="20">
        <v>29</v>
      </c>
      <c r="B40" s="12" t="s">
        <v>91</v>
      </c>
      <c r="C40" s="10" t="s">
        <v>37</v>
      </c>
      <c r="D40" s="82">
        <f t="shared" si="2"/>
        <v>0</v>
      </c>
      <c r="E40" s="84"/>
      <c r="F40" s="84"/>
      <c r="G40" s="84"/>
      <c r="H40" s="80"/>
      <c r="I40" s="80"/>
      <c r="J40" s="80"/>
      <c r="K40" s="80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82">
        <f t="shared" si="2"/>
        <v>0</v>
      </c>
      <c r="E41" s="82"/>
      <c r="F41" s="82"/>
      <c r="G41" s="82"/>
      <c r="H41" s="80"/>
      <c r="I41" s="80"/>
      <c r="J41" s="80"/>
      <c r="K41" s="80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82">
        <f t="shared" si="2"/>
        <v>0</v>
      </c>
      <c r="E42" s="82"/>
      <c r="F42" s="82"/>
      <c r="G42" s="82"/>
      <c r="H42" s="80"/>
      <c r="I42" s="80"/>
      <c r="J42" s="80"/>
      <c r="K42" s="80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82">
        <f t="shared" si="2"/>
        <v>0</v>
      </c>
      <c r="E43" s="82"/>
      <c r="F43" s="82"/>
      <c r="G43" s="82"/>
      <c r="H43" s="80"/>
      <c r="I43" s="80"/>
      <c r="J43" s="80"/>
      <c r="K43" s="80"/>
    </row>
    <row r="44" spans="1:11" x14ac:dyDescent="0.2">
      <c r="A44" s="20">
        <v>33</v>
      </c>
      <c r="B44" s="12" t="s">
        <v>95</v>
      </c>
      <c r="C44" s="10" t="s">
        <v>214</v>
      </c>
      <c r="D44" s="82">
        <f t="shared" si="2"/>
        <v>0</v>
      </c>
      <c r="E44" s="84"/>
      <c r="F44" s="84"/>
      <c r="G44" s="84"/>
      <c r="H44" s="80"/>
      <c r="I44" s="80"/>
      <c r="J44" s="80"/>
      <c r="K44" s="80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82">
        <f t="shared" si="2"/>
        <v>0</v>
      </c>
      <c r="E45" s="82"/>
      <c r="F45" s="82"/>
      <c r="G45" s="82"/>
      <c r="H45" s="80"/>
      <c r="I45" s="80"/>
      <c r="J45" s="80"/>
      <c r="K45" s="80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82">
        <f t="shared" si="2"/>
        <v>0</v>
      </c>
      <c r="E46" s="82"/>
      <c r="F46" s="82"/>
      <c r="G46" s="82"/>
      <c r="H46" s="80"/>
      <c r="I46" s="80"/>
      <c r="J46" s="80"/>
      <c r="K46" s="80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82">
        <f t="shared" si="2"/>
        <v>0</v>
      </c>
      <c r="E47" s="82"/>
      <c r="F47" s="82"/>
      <c r="G47" s="82"/>
      <c r="H47" s="80"/>
      <c r="I47" s="80"/>
      <c r="J47" s="80"/>
      <c r="K47" s="80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82">
        <f t="shared" si="2"/>
        <v>0</v>
      </c>
      <c r="E48" s="82"/>
      <c r="F48" s="82"/>
      <c r="G48" s="82"/>
      <c r="H48" s="80"/>
      <c r="I48" s="80"/>
      <c r="J48" s="80"/>
      <c r="K48" s="80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82">
        <f t="shared" si="2"/>
        <v>0</v>
      </c>
      <c r="E49" s="82"/>
      <c r="F49" s="82"/>
      <c r="G49" s="82"/>
      <c r="H49" s="80"/>
      <c r="I49" s="80"/>
      <c r="J49" s="80"/>
      <c r="K49" s="80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82">
        <f t="shared" si="2"/>
        <v>523861372</v>
      </c>
      <c r="E50" s="83">
        <v>515052879</v>
      </c>
      <c r="F50" s="83">
        <v>8808493</v>
      </c>
      <c r="G50" s="83"/>
      <c r="H50" s="80"/>
      <c r="I50" s="80"/>
      <c r="J50" s="80"/>
      <c r="K50" s="80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82">
        <f t="shared" si="2"/>
        <v>0</v>
      </c>
      <c r="E51" s="82"/>
      <c r="F51" s="82"/>
      <c r="G51" s="82"/>
      <c r="H51" s="80"/>
      <c r="I51" s="80"/>
      <c r="J51" s="80"/>
      <c r="K51" s="80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82">
        <f t="shared" si="2"/>
        <v>0</v>
      </c>
      <c r="E52" s="82"/>
      <c r="F52" s="82"/>
      <c r="G52" s="82"/>
      <c r="H52" s="80"/>
      <c r="I52" s="80"/>
      <c r="J52" s="80"/>
      <c r="K52" s="80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82">
        <f t="shared" si="2"/>
        <v>0</v>
      </c>
      <c r="E53" s="82"/>
      <c r="F53" s="82"/>
      <c r="G53" s="82"/>
      <c r="H53" s="80"/>
      <c r="I53" s="80"/>
      <c r="J53" s="80"/>
      <c r="K53" s="80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82">
        <f t="shared" si="2"/>
        <v>0</v>
      </c>
      <c r="E54" s="82"/>
      <c r="F54" s="82"/>
      <c r="G54" s="82"/>
      <c r="H54" s="80"/>
      <c r="I54" s="80"/>
      <c r="J54" s="80"/>
      <c r="K54" s="80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82">
        <f t="shared" si="2"/>
        <v>0</v>
      </c>
      <c r="E55" s="82"/>
      <c r="F55" s="82"/>
      <c r="G55" s="82"/>
      <c r="H55" s="80"/>
      <c r="I55" s="80"/>
      <c r="J55" s="80"/>
      <c r="K55" s="80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82">
        <f t="shared" si="2"/>
        <v>0</v>
      </c>
      <c r="E56" s="82"/>
      <c r="F56" s="82"/>
      <c r="G56" s="82"/>
      <c r="H56" s="80"/>
      <c r="I56" s="80"/>
      <c r="J56" s="80"/>
      <c r="K56" s="80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82">
        <f t="shared" si="2"/>
        <v>0</v>
      </c>
      <c r="E57" s="82"/>
      <c r="F57" s="82"/>
      <c r="G57" s="82"/>
      <c r="H57" s="80"/>
      <c r="I57" s="80"/>
      <c r="J57" s="80"/>
      <c r="K57" s="80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82">
        <f t="shared" si="2"/>
        <v>0</v>
      </c>
      <c r="E58" s="82"/>
      <c r="F58" s="82"/>
      <c r="G58" s="82"/>
      <c r="H58" s="80"/>
      <c r="I58" s="80"/>
      <c r="J58" s="80"/>
      <c r="K58" s="80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82">
        <f t="shared" si="2"/>
        <v>0</v>
      </c>
      <c r="E59" s="82"/>
      <c r="F59" s="82"/>
      <c r="G59" s="82"/>
      <c r="H59" s="80"/>
      <c r="I59" s="80"/>
      <c r="J59" s="80"/>
      <c r="K59" s="80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82">
        <f t="shared" si="2"/>
        <v>0</v>
      </c>
      <c r="E60" s="82"/>
      <c r="F60" s="82"/>
      <c r="G60" s="82"/>
      <c r="H60" s="80"/>
      <c r="I60" s="80"/>
      <c r="J60" s="80"/>
      <c r="K60" s="80"/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82">
        <f t="shared" si="2"/>
        <v>0</v>
      </c>
      <c r="E61" s="82"/>
      <c r="F61" s="82"/>
      <c r="G61" s="82"/>
      <c r="H61" s="80"/>
      <c r="I61" s="80"/>
      <c r="J61" s="80"/>
      <c r="K61" s="80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82">
        <f t="shared" si="2"/>
        <v>0</v>
      </c>
      <c r="E62" s="82"/>
      <c r="F62" s="82"/>
      <c r="G62" s="82"/>
      <c r="H62" s="80"/>
      <c r="I62" s="80"/>
      <c r="J62" s="80"/>
      <c r="K62" s="80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82">
        <f t="shared" si="2"/>
        <v>0</v>
      </c>
      <c r="E63" s="82"/>
      <c r="F63" s="82"/>
      <c r="G63" s="82"/>
      <c r="H63" s="80"/>
      <c r="I63" s="80"/>
      <c r="J63" s="80"/>
      <c r="K63" s="80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82">
        <f t="shared" si="2"/>
        <v>0</v>
      </c>
      <c r="E64" s="82"/>
      <c r="F64" s="82"/>
      <c r="G64" s="82"/>
      <c r="H64" s="80"/>
      <c r="I64" s="80"/>
      <c r="J64" s="80"/>
      <c r="K64" s="80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82">
        <f t="shared" si="2"/>
        <v>0</v>
      </c>
      <c r="E65" s="82"/>
      <c r="F65" s="82"/>
      <c r="G65" s="82"/>
      <c r="H65" s="80"/>
      <c r="I65" s="80"/>
      <c r="J65" s="80"/>
      <c r="K65" s="80"/>
    </row>
    <row r="66" spans="1:11" s="1" customFormat="1" ht="23.25" customHeight="1" x14ac:dyDescent="0.2">
      <c r="A66" s="20">
        <v>55</v>
      </c>
      <c r="B66" s="21" t="s">
        <v>114</v>
      </c>
      <c r="C66" s="10" t="s">
        <v>52</v>
      </c>
      <c r="D66" s="82">
        <f t="shared" si="2"/>
        <v>0</v>
      </c>
      <c r="E66" s="82"/>
      <c r="F66" s="82"/>
      <c r="G66" s="82"/>
      <c r="H66" s="80"/>
      <c r="I66" s="80"/>
      <c r="J66" s="80"/>
      <c r="K66" s="80"/>
    </row>
    <row r="67" spans="1:11" s="1" customFormat="1" ht="27.75" customHeight="1" x14ac:dyDescent="0.2">
      <c r="A67" s="20">
        <v>56</v>
      </c>
      <c r="B67" s="13" t="s">
        <v>115</v>
      </c>
      <c r="C67" s="10" t="s">
        <v>235</v>
      </c>
      <c r="D67" s="82">
        <f t="shared" si="2"/>
        <v>0</v>
      </c>
      <c r="E67" s="82"/>
      <c r="F67" s="82"/>
      <c r="G67" s="82"/>
      <c r="H67" s="80"/>
      <c r="I67" s="80"/>
      <c r="J67" s="80"/>
      <c r="K67" s="80"/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82">
        <f t="shared" si="2"/>
        <v>0</v>
      </c>
      <c r="E68" s="82"/>
      <c r="F68" s="82"/>
      <c r="G68" s="82"/>
      <c r="H68" s="80"/>
      <c r="I68" s="80"/>
      <c r="J68" s="80"/>
      <c r="K68" s="80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82">
        <f t="shared" si="2"/>
        <v>0</v>
      </c>
      <c r="E69" s="82"/>
      <c r="F69" s="82"/>
      <c r="G69" s="82"/>
      <c r="H69" s="80"/>
      <c r="I69" s="80"/>
      <c r="J69" s="80"/>
      <c r="K69" s="80"/>
    </row>
    <row r="70" spans="1:11" s="1" customFormat="1" x14ac:dyDescent="0.2">
      <c r="A70" s="20">
        <v>59</v>
      </c>
      <c r="B70" s="21" t="s">
        <v>119</v>
      </c>
      <c r="C70" s="10" t="s">
        <v>326</v>
      </c>
      <c r="D70" s="82">
        <f t="shared" si="2"/>
        <v>0</v>
      </c>
      <c r="E70" s="82"/>
      <c r="F70" s="82"/>
      <c r="G70" s="82"/>
      <c r="H70" s="80"/>
      <c r="I70" s="80"/>
      <c r="J70" s="80"/>
      <c r="K70" s="80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82">
        <f t="shared" si="2"/>
        <v>0</v>
      </c>
      <c r="E71" s="82"/>
      <c r="F71" s="82"/>
      <c r="G71" s="82"/>
      <c r="H71" s="80"/>
      <c r="I71" s="80"/>
      <c r="J71" s="80"/>
      <c r="K71" s="80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82">
        <f t="shared" si="2"/>
        <v>0</v>
      </c>
      <c r="E72" s="82"/>
      <c r="F72" s="82"/>
      <c r="G72" s="82"/>
      <c r="H72" s="80"/>
      <c r="I72" s="80"/>
      <c r="J72" s="80"/>
      <c r="K72" s="80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82">
        <f t="shared" si="2"/>
        <v>0</v>
      </c>
      <c r="E73" s="82"/>
      <c r="F73" s="82"/>
      <c r="G73" s="82"/>
      <c r="H73" s="80"/>
      <c r="I73" s="80"/>
      <c r="J73" s="80"/>
      <c r="K73" s="80"/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82">
        <f t="shared" si="2"/>
        <v>0</v>
      </c>
      <c r="E74" s="82"/>
      <c r="F74" s="82"/>
      <c r="G74" s="82"/>
      <c r="H74" s="80"/>
      <c r="I74" s="80"/>
      <c r="J74" s="80"/>
      <c r="K74" s="80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82">
        <f t="shared" si="2"/>
        <v>0</v>
      </c>
      <c r="E75" s="82"/>
      <c r="F75" s="82"/>
      <c r="G75" s="82"/>
      <c r="H75" s="80"/>
      <c r="I75" s="80"/>
      <c r="J75" s="80"/>
      <c r="K75" s="80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82">
        <f t="shared" si="2"/>
        <v>0</v>
      </c>
      <c r="E76" s="82"/>
      <c r="F76" s="82"/>
      <c r="G76" s="82"/>
      <c r="H76" s="80"/>
      <c r="I76" s="80"/>
      <c r="J76" s="80"/>
      <c r="K76" s="80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82">
        <f t="shared" si="2"/>
        <v>0</v>
      </c>
      <c r="E77" s="82"/>
      <c r="F77" s="82"/>
      <c r="G77" s="82"/>
      <c r="H77" s="80"/>
      <c r="I77" s="80"/>
      <c r="J77" s="80"/>
      <c r="K77" s="80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82">
        <f t="shared" ref="D78:D141" si="3">E78+F78+G78</f>
        <v>0</v>
      </c>
      <c r="E78" s="82"/>
      <c r="F78" s="82"/>
      <c r="G78" s="82"/>
      <c r="H78" s="80"/>
      <c r="I78" s="80"/>
      <c r="J78" s="80"/>
      <c r="K78" s="80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82">
        <f t="shared" si="3"/>
        <v>0</v>
      </c>
      <c r="E79" s="82"/>
      <c r="F79" s="82"/>
      <c r="G79" s="82"/>
      <c r="H79" s="80"/>
      <c r="I79" s="80"/>
      <c r="J79" s="80"/>
      <c r="K79" s="80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82">
        <f t="shared" si="3"/>
        <v>0</v>
      </c>
      <c r="E80" s="82"/>
      <c r="F80" s="82"/>
      <c r="G80" s="82"/>
      <c r="H80" s="80"/>
      <c r="I80" s="80"/>
      <c r="J80" s="80"/>
      <c r="K80" s="80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82">
        <f t="shared" si="3"/>
        <v>0</v>
      </c>
      <c r="E81" s="82"/>
      <c r="F81" s="82"/>
      <c r="G81" s="82"/>
      <c r="H81" s="80"/>
      <c r="I81" s="80"/>
      <c r="J81" s="80"/>
      <c r="K81" s="80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82">
        <f t="shared" si="3"/>
        <v>0</v>
      </c>
      <c r="E82" s="82"/>
      <c r="F82" s="82"/>
      <c r="G82" s="82"/>
      <c r="H82" s="80"/>
      <c r="I82" s="80"/>
      <c r="J82" s="80"/>
      <c r="K82" s="80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82">
        <f t="shared" si="3"/>
        <v>0</v>
      </c>
      <c r="E83" s="82"/>
      <c r="F83" s="82"/>
      <c r="G83" s="82"/>
      <c r="H83" s="80"/>
      <c r="I83" s="80"/>
      <c r="J83" s="80"/>
      <c r="K83" s="80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82">
        <f t="shared" si="3"/>
        <v>0</v>
      </c>
      <c r="E84" s="82"/>
      <c r="F84" s="82"/>
      <c r="G84" s="82"/>
      <c r="H84" s="80"/>
      <c r="I84" s="80"/>
      <c r="J84" s="80"/>
      <c r="K84" s="80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82">
        <f t="shared" si="3"/>
        <v>0</v>
      </c>
      <c r="E85" s="82"/>
      <c r="F85" s="82"/>
      <c r="G85" s="82"/>
      <c r="H85" s="80"/>
      <c r="I85" s="80"/>
      <c r="J85" s="80"/>
      <c r="K85" s="80"/>
    </row>
    <row r="86" spans="1:11" s="1" customFormat="1" x14ac:dyDescent="0.2">
      <c r="A86" s="20">
        <v>75</v>
      </c>
      <c r="B86" s="12" t="s">
        <v>136</v>
      </c>
      <c r="C86" s="10" t="s">
        <v>414</v>
      </c>
      <c r="D86" s="82">
        <f t="shared" si="3"/>
        <v>0</v>
      </c>
      <c r="E86" s="82"/>
      <c r="F86" s="82"/>
      <c r="G86" s="82"/>
      <c r="H86" s="80"/>
      <c r="I86" s="80"/>
      <c r="J86" s="80"/>
      <c r="K86" s="80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82">
        <f t="shared" si="3"/>
        <v>0</v>
      </c>
      <c r="E87" s="82"/>
      <c r="F87" s="82"/>
      <c r="G87" s="82"/>
      <c r="H87" s="80"/>
      <c r="I87" s="80"/>
      <c r="J87" s="80"/>
      <c r="K87" s="80"/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82">
        <f t="shared" si="3"/>
        <v>0</v>
      </c>
      <c r="E88" s="82"/>
      <c r="F88" s="82"/>
      <c r="G88" s="82"/>
      <c r="H88" s="80"/>
      <c r="I88" s="80"/>
      <c r="J88" s="80"/>
      <c r="K88" s="80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82">
        <f t="shared" si="3"/>
        <v>0</v>
      </c>
      <c r="E89" s="82"/>
      <c r="F89" s="82"/>
      <c r="G89" s="82"/>
      <c r="H89" s="80"/>
      <c r="I89" s="80"/>
      <c r="J89" s="80"/>
      <c r="K89" s="80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82">
        <f t="shared" si="3"/>
        <v>0</v>
      </c>
      <c r="E90" s="82"/>
      <c r="F90" s="82"/>
      <c r="G90" s="82"/>
      <c r="H90" s="80"/>
      <c r="I90" s="80"/>
      <c r="J90" s="80"/>
      <c r="K90" s="80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82">
        <f t="shared" si="3"/>
        <v>3433822207</v>
      </c>
      <c r="E91" s="82">
        <v>3194266193</v>
      </c>
      <c r="F91" s="82">
        <v>14125759</v>
      </c>
      <c r="G91" s="82">
        <v>225430255</v>
      </c>
      <c r="H91" s="80"/>
      <c r="I91" s="80"/>
      <c r="J91" s="80"/>
      <c r="K91" s="80"/>
    </row>
    <row r="92" spans="1:11" s="1" customFormat="1" ht="24" x14ac:dyDescent="0.2">
      <c r="A92" s="288">
        <v>81</v>
      </c>
      <c r="B92" s="291" t="s">
        <v>142</v>
      </c>
      <c r="C92" s="16" t="s">
        <v>249</v>
      </c>
      <c r="D92" s="82">
        <f t="shared" si="3"/>
        <v>0</v>
      </c>
      <c r="E92" s="82"/>
      <c r="F92" s="82"/>
      <c r="G92" s="82"/>
      <c r="H92" s="80"/>
      <c r="I92" s="80"/>
      <c r="J92" s="80"/>
      <c r="K92" s="80"/>
    </row>
    <row r="93" spans="1:11" s="1" customFormat="1" ht="36" x14ac:dyDescent="0.2">
      <c r="A93" s="289"/>
      <c r="B93" s="292"/>
      <c r="C93" s="10" t="s">
        <v>308</v>
      </c>
      <c r="D93" s="82">
        <f t="shared" si="3"/>
        <v>0</v>
      </c>
      <c r="E93" s="82"/>
      <c r="F93" s="82"/>
      <c r="G93" s="82"/>
      <c r="H93" s="80"/>
      <c r="I93" s="80"/>
      <c r="J93" s="80"/>
      <c r="K93" s="80"/>
    </row>
    <row r="94" spans="1:11" s="1" customFormat="1" ht="24" x14ac:dyDescent="0.2">
      <c r="A94" s="289"/>
      <c r="B94" s="292"/>
      <c r="C94" s="10" t="s">
        <v>250</v>
      </c>
      <c r="D94" s="82">
        <f t="shared" si="3"/>
        <v>0</v>
      </c>
      <c r="E94" s="82"/>
      <c r="F94" s="82"/>
      <c r="G94" s="82"/>
      <c r="H94" s="80"/>
      <c r="I94" s="80"/>
      <c r="J94" s="80"/>
      <c r="K94" s="80"/>
    </row>
    <row r="95" spans="1:11" s="1" customFormat="1" ht="36" x14ac:dyDescent="0.2">
      <c r="A95" s="290"/>
      <c r="B95" s="293"/>
      <c r="C95" s="22" t="s">
        <v>309</v>
      </c>
      <c r="D95" s="82">
        <f t="shared" si="3"/>
        <v>0</v>
      </c>
      <c r="E95" s="82"/>
      <c r="F95" s="82"/>
      <c r="G95" s="82"/>
      <c r="H95" s="80"/>
      <c r="I95" s="80"/>
      <c r="J95" s="80"/>
      <c r="K95" s="80"/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82">
        <f t="shared" si="3"/>
        <v>0</v>
      </c>
      <c r="E96" s="82"/>
      <c r="F96" s="82"/>
      <c r="G96" s="82"/>
      <c r="H96" s="80"/>
      <c r="I96" s="80"/>
      <c r="J96" s="80"/>
      <c r="K96" s="80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82">
        <f t="shared" si="3"/>
        <v>0</v>
      </c>
      <c r="E97" s="82"/>
      <c r="F97" s="82"/>
      <c r="G97" s="82"/>
      <c r="H97" s="80"/>
      <c r="I97" s="80"/>
      <c r="J97" s="80"/>
      <c r="K97" s="80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82">
        <f t="shared" si="3"/>
        <v>0</v>
      </c>
      <c r="E98" s="82"/>
      <c r="F98" s="82"/>
      <c r="G98" s="82"/>
      <c r="H98" s="80"/>
      <c r="I98" s="80"/>
      <c r="J98" s="80"/>
      <c r="K98" s="80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82">
        <f t="shared" si="3"/>
        <v>0</v>
      </c>
      <c r="E99" s="82"/>
      <c r="F99" s="82"/>
      <c r="G99" s="82"/>
      <c r="H99" s="80"/>
      <c r="I99" s="80"/>
      <c r="J99" s="80"/>
      <c r="K99" s="80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82">
        <f t="shared" si="3"/>
        <v>0</v>
      </c>
      <c r="E100" s="82"/>
      <c r="F100" s="82"/>
      <c r="G100" s="82"/>
      <c r="H100" s="80"/>
      <c r="I100" s="80"/>
      <c r="J100" s="80"/>
      <c r="K100" s="80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82">
        <f t="shared" si="3"/>
        <v>0</v>
      </c>
      <c r="E101" s="82"/>
      <c r="F101" s="82"/>
      <c r="G101" s="82"/>
      <c r="H101" s="80"/>
      <c r="I101" s="80"/>
      <c r="J101" s="80"/>
      <c r="K101" s="80"/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82">
        <f t="shared" si="3"/>
        <v>0</v>
      </c>
      <c r="E102" s="82"/>
      <c r="F102" s="82"/>
      <c r="G102" s="82"/>
      <c r="H102" s="80"/>
      <c r="I102" s="80"/>
      <c r="J102" s="80"/>
      <c r="K102" s="80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82">
        <f t="shared" si="3"/>
        <v>0</v>
      </c>
      <c r="E103" s="82"/>
      <c r="F103" s="82"/>
      <c r="G103" s="82"/>
      <c r="H103" s="80"/>
      <c r="I103" s="80"/>
      <c r="J103" s="80"/>
      <c r="K103" s="80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82">
        <f t="shared" si="3"/>
        <v>0</v>
      </c>
      <c r="E104" s="82"/>
      <c r="F104" s="82"/>
      <c r="G104" s="82"/>
      <c r="H104" s="80"/>
      <c r="I104" s="80"/>
      <c r="J104" s="80"/>
      <c r="K104" s="80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82">
        <f t="shared" si="3"/>
        <v>0</v>
      </c>
      <c r="E105" s="82"/>
      <c r="F105" s="82"/>
      <c r="G105" s="82"/>
      <c r="H105" s="80"/>
      <c r="I105" s="80"/>
      <c r="J105" s="80"/>
      <c r="K105" s="80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82">
        <f t="shared" si="3"/>
        <v>0</v>
      </c>
      <c r="E106" s="83"/>
      <c r="F106" s="83"/>
      <c r="G106" s="83"/>
      <c r="H106" s="80"/>
      <c r="I106" s="80"/>
      <c r="J106" s="80"/>
      <c r="K106" s="80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82">
        <f t="shared" si="3"/>
        <v>0</v>
      </c>
      <c r="E107" s="82"/>
      <c r="F107" s="82"/>
      <c r="G107" s="82"/>
      <c r="H107" s="80"/>
      <c r="I107" s="80"/>
      <c r="J107" s="80"/>
      <c r="K107" s="80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82">
        <f t="shared" si="3"/>
        <v>134997644</v>
      </c>
      <c r="E108" s="82">
        <v>132900384</v>
      </c>
      <c r="F108" s="82">
        <v>2097260</v>
      </c>
      <c r="G108" s="82"/>
      <c r="H108" s="80"/>
      <c r="I108" s="80"/>
      <c r="J108" s="80"/>
      <c r="K108" s="80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82">
        <f t="shared" si="3"/>
        <v>0</v>
      </c>
      <c r="E109" s="82"/>
      <c r="F109" s="82"/>
      <c r="G109" s="82"/>
      <c r="H109" s="80"/>
      <c r="I109" s="80"/>
      <c r="J109" s="80"/>
      <c r="K109" s="80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82">
        <f t="shared" si="3"/>
        <v>0</v>
      </c>
      <c r="E110" s="82"/>
      <c r="F110" s="82"/>
      <c r="G110" s="82"/>
      <c r="H110" s="80"/>
      <c r="I110" s="80"/>
      <c r="J110" s="80"/>
      <c r="K110" s="80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82">
        <f t="shared" si="3"/>
        <v>0</v>
      </c>
      <c r="E111" s="82"/>
      <c r="F111" s="82"/>
      <c r="G111" s="82"/>
      <c r="H111" s="80"/>
      <c r="I111" s="80"/>
      <c r="J111" s="80"/>
      <c r="K111" s="80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82">
        <f t="shared" si="3"/>
        <v>0</v>
      </c>
      <c r="E112" s="82"/>
      <c r="F112" s="82"/>
      <c r="G112" s="82"/>
      <c r="H112" s="80"/>
      <c r="I112" s="80"/>
      <c r="J112" s="80"/>
      <c r="K112" s="80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82">
        <f t="shared" si="3"/>
        <v>0</v>
      </c>
      <c r="E113" s="82"/>
      <c r="F113" s="82"/>
      <c r="G113" s="82"/>
      <c r="H113" s="80"/>
      <c r="I113" s="80"/>
      <c r="J113" s="80"/>
      <c r="K113" s="80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82">
        <f t="shared" si="3"/>
        <v>0</v>
      </c>
      <c r="E114" s="82"/>
      <c r="F114" s="82"/>
      <c r="G114" s="82"/>
      <c r="H114" s="80"/>
      <c r="I114" s="80"/>
      <c r="J114" s="80"/>
      <c r="K114" s="80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82">
        <f t="shared" si="3"/>
        <v>0</v>
      </c>
      <c r="E115" s="82"/>
      <c r="F115" s="82"/>
      <c r="G115" s="82"/>
      <c r="H115" s="80"/>
      <c r="I115" s="80"/>
      <c r="J115" s="80"/>
      <c r="K115" s="80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82">
        <f t="shared" si="3"/>
        <v>0</v>
      </c>
      <c r="E116" s="82"/>
      <c r="F116" s="82"/>
      <c r="G116" s="82"/>
      <c r="H116" s="80"/>
      <c r="I116" s="80"/>
      <c r="J116" s="80"/>
      <c r="K116" s="80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82">
        <f t="shared" si="3"/>
        <v>0</v>
      </c>
      <c r="E117" s="82"/>
      <c r="F117" s="82"/>
      <c r="G117" s="82"/>
      <c r="H117" s="80"/>
      <c r="I117" s="80"/>
      <c r="J117" s="80"/>
      <c r="K117" s="80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82">
        <f t="shared" si="3"/>
        <v>0</v>
      </c>
      <c r="E118" s="82"/>
      <c r="F118" s="82"/>
      <c r="G118" s="82"/>
      <c r="H118" s="80"/>
      <c r="I118" s="80"/>
      <c r="J118" s="80"/>
      <c r="K118" s="80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82">
        <f t="shared" si="3"/>
        <v>0</v>
      </c>
      <c r="E119" s="82"/>
      <c r="F119" s="82"/>
      <c r="G119" s="82"/>
      <c r="H119" s="80"/>
      <c r="I119" s="80"/>
      <c r="J119" s="80"/>
      <c r="K119" s="80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82">
        <f t="shared" si="3"/>
        <v>0</v>
      </c>
      <c r="E120" s="82"/>
      <c r="F120" s="82"/>
      <c r="G120" s="82"/>
      <c r="H120" s="80"/>
      <c r="I120" s="80"/>
      <c r="J120" s="80"/>
      <c r="K120" s="80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82">
        <f t="shared" si="3"/>
        <v>0</v>
      </c>
      <c r="E121" s="82"/>
      <c r="F121" s="82"/>
      <c r="G121" s="82"/>
      <c r="H121" s="80"/>
      <c r="I121" s="80"/>
      <c r="J121" s="80"/>
      <c r="K121" s="80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82">
        <f t="shared" si="3"/>
        <v>0</v>
      </c>
      <c r="E122" s="82"/>
      <c r="F122" s="82"/>
      <c r="G122" s="82"/>
      <c r="H122" s="80"/>
      <c r="I122" s="80"/>
      <c r="J122" s="80"/>
      <c r="K122" s="80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82">
        <f t="shared" si="3"/>
        <v>0</v>
      </c>
      <c r="E123" s="82"/>
      <c r="F123" s="82"/>
      <c r="G123" s="82"/>
      <c r="H123" s="80"/>
      <c r="I123" s="80"/>
      <c r="J123" s="80"/>
      <c r="K123" s="80"/>
    </row>
    <row r="124" spans="1:11" s="1" customFormat="1" x14ac:dyDescent="0.2">
      <c r="A124" s="20">
        <v>110</v>
      </c>
      <c r="B124" s="12" t="s">
        <v>330</v>
      </c>
      <c r="C124" s="10" t="s">
        <v>318</v>
      </c>
      <c r="D124" s="82">
        <f t="shared" si="3"/>
        <v>0</v>
      </c>
      <c r="E124" s="82"/>
      <c r="F124" s="82"/>
      <c r="G124" s="82"/>
      <c r="H124" s="80"/>
      <c r="I124" s="80"/>
      <c r="J124" s="80"/>
      <c r="K124" s="80"/>
    </row>
    <row r="125" spans="1:11" s="1" customFormat="1" x14ac:dyDescent="0.2">
      <c r="A125" s="20">
        <v>111</v>
      </c>
      <c r="B125" s="55" t="s">
        <v>419</v>
      </c>
      <c r="C125" s="15" t="s">
        <v>420</v>
      </c>
      <c r="D125" s="82">
        <f t="shared" si="3"/>
        <v>0</v>
      </c>
      <c r="E125" s="82"/>
      <c r="F125" s="82"/>
      <c r="G125" s="82"/>
      <c r="H125" s="80"/>
      <c r="I125" s="80"/>
      <c r="J125" s="80"/>
      <c r="K125" s="80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321</v>
      </c>
      <c r="D126" s="82">
        <f t="shared" si="3"/>
        <v>0</v>
      </c>
      <c r="E126" s="82"/>
      <c r="F126" s="82"/>
      <c r="G126" s="82"/>
      <c r="H126" s="80"/>
      <c r="I126" s="80"/>
      <c r="J126" s="80"/>
      <c r="K126" s="80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82">
        <f t="shared" si="3"/>
        <v>0</v>
      </c>
      <c r="E127" s="82"/>
      <c r="F127" s="82"/>
      <c r="G127" s="82"/>
      <c r="H127" s="80"/>
      <c r="I127" s="80"/>
      <c r="J127" s="80"/>
      <c r="K127" s="80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82">
        <f t="shared" si="3"/>
        <v>0</v>
      </c>
      <c r="E128" s="82"/>
      <c r="F128" s="82"/>
      <c r="G128" s="82"/>
      <c r="H128" s="80"/>
      <c r="I128" s="80"/>
      <c r="J128" s="80"/>
      <c r="K128" s="80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82">
        <f t="shared" si="3"/>
        <v>0</v>
      </c>
      <c r="E129" s="82"/>
      <c r="F129" s="82"/>
      <c r="G129" s="82"/>
      <c r="H129" s="80"/>
      <c r="I129" s="80"/>
      <c r="J129" s="80"/>
      <c r="K129" s="80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82">
        <f t="shared" si="3"/>
        <v>0</v>
      </c>
      <c r="E130" s="84"/>
      <c r="F130" s="84"/>
      <c r="G130" s="84"/>
      <c r="H130" s="80"/>
      <c r="I130" s="80"/>
      <c r="J130" s="80"/>
      <c r="K130" s="80"/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82">
        <f t="shared" si="3"/>
        <v>0</v>
      </c>
      <c r="E131" s="82"/>
      <c r="F131" s="82"/>
      <c r="G131" s="82"/>
      <c r="H131" s="80"/>
      <c r="I131" s="80"/>
      <c r="J131" s="80"/>
      <c r="K131" s="80"/>
    </row>
    <row r="132" spans="1:11" s="1" customFormat="1" x14ac:dyDescent="0.2">
      <c r="A132" s="20">
        <v>118</v>
      </c>
      <c r="B132" s="12" t="s">
        <v>195</v>
      </c>
      <c r="C132" s="10" t="s">
        <v>46</v>
      </c>
      <c r="D132" s="82">
        <f t="shared" si="3"/>
        <v>0</v>
      </c>
      <c r="E132" s="82"/>
      <c r="F132" s="82"/>
      <c r="G132" s="82"/>
      <c r="H132" s="80"/>
      <c r="I132" s="80"/>
      <c r="J132" s="80"/>
      <c r="K132" s="80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82">
        <f t="shared" si="3"/>
        <v>0</v>
      </c>
      <c r="E133" s="82"/>
      <c r="F133" s="82"/>
      <c r="G133" s="82"/>
      <c r="H133" s="80"/>
      <c r="I133" s="80"/>
      <c r="J133" s="80"/>
      <c r="K133" s="80"/>
    </row>
    <row r="134" spans="1:11" s="1" customFormat="1" x14ac:dyDescent="0.2">
      <c r="A134" s="20">
        <v>120</v>
      </c>
      <c r="B134" s="12" t="s">
        <v>197</v>
      </c>
      <c r="C134" s="10" t="s">
        <v>48</v>
      </c>
      <c r="D134" s="82">
        <f t="shared" si="3"/>
        <v>0</v>
      </c>
      <c r="E134" s="82"/>
      <c r="F134" s="82"/>
      <c r="G134" s="82"/>
      <c r="H134" s="80"/>
      <c r="I134" s="80"/>
      <c r="J134" s="80"/>
      <c r="K134" s="80"/>
    </row>
    <row r="135" spans="1:11" s="1" customFormat="1" x14ac:dyDescent="0.2">
      <c r="A135" s="20">
        <v>121</v>
      </c>
      <c r="B135" s="21" t="s">
        <v>198</v>
      </c>
      <c r="C135" s="10" t="s">
        <v>47</v>
      </c>
      <c r="D135" s="82">
        <f t="shared" si="3"/>
        <v>0</v>
      </c>
      <c r="E135" s="82"/>
      <c r="F135" s="82"/>
      <c r="G135" s="82"/>
      <c r="H135" s="80"/>
      <c r="I135" s="80"/>
      <c r="J135" s="80"/>
      <c r="K135" s="80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82">
        <f t="shared" si="3"/>
        <v>0</v>
      </c>
      <c r="E136" s="82"/>
      <c r="F136" s="82"/>
      <c r="G136" s="82"/>
      <c r="H136" s="80"/>
      <c r="I136" s="80"/>
      <c r="J136" s="80"/>
      <c r="K136" s="80"/>
    </row>
    <row r="137" spans="1:11" s="1" customFormat="1" x14ac:dyDescent="0.2">
      <c r="A137" s="20">
        <v>123</v>
      </c>
      <c r="B137" s="21" t="s">
        <v>201</v>
      </c>
      <c r="C137" s="10" t="s">
        <v>41</v>
      </c>
      <c r="D137" s="82">
        <f t="shared" si="3"/>
        <v>0</v>
      </c>
      <c r="E137" s="82"/>
      <c r="F137" s="82"/>
      <c r="G137" s="82"/>
      <c r="H137" s="80"/>
      <c r="I137" s="80"/>
      <c r="J137" s="80"/>
      <c r="K137" s="80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82">
        <f t="shared" si="3"/>
        <v>0</v>
      </c>
      <c r="E138" s="82"/>
      <c r="F138" s="82"/>
      <c r="G138" s="82"/>
      <c r="H138" s="80"/>
      <c r="I138" s="80"/>
      <c r="J138" s="80"/>
      <c r="K138" s="80"/>
    </row>
    <row r="139" spans="1:11" s="1" customFormat="1" ht="24" x14ac:dyDescent="0.2">
      <c r="A139" s="20">
        <v>125</v>
      </c>
      <c r="B139" s="13" t="s">
        <v>203</v>
      </c>
      <c r="C139" s="10" t="s">
        <v>461</v>
      </c>
      <c r="D139" s="82">
        <f t="shared" si="3"/>
        <v>0</v>
      </c>
      <c r="E139" s="82"/>
      <c r="F139" s="82"/>
      <c r="G139" s="82"/>
      <c r="H139" s="80"/>
      <c r="I139" s="80"/>
      <c r="J139" s="80"/>
      <c r="K139" s="80"/>
    </row>
    <row r="140" spans="1:11" x14ac:dyDescent="0.2">
      <c r="A140" s="20">
        <v>126</v>
      </c>
      <c r="B140" s="21" t="s">
        <v>204</v>
      </c>
      <c r="C140" s="10" t="s">
        <v>205</v>
      </c>
      <c r="D140" s="82">
        <f t="shared" si="3"/>
        <v>0</v>
      </c>
      <c r="E140" s="84"/>
      <c r="F140" s="84"/>
      <c r="G140" s="84"/>
      <c r="H140" s="80"/>
      <c r="I140" s="80"/>
      <c r="J140" s="80"/>
      <c r="K140" s="80"/>
    </row>
    <row r="141" spans="1:11" x14ac:dyDescent="0.2">
      <c r="A141" s="20">
        <v>127</v>
      </c>
      <c r="B141" s="12" t="s">
        <v>206</v>
      </c>
      <c r="C141" s="10" t="s">
        <v>207</v>
      </c>
      <c r="D141" s="82">
        <f t="shared" si="3"/>
        <v>0</v>
      </c>
      <c r="E141" s="84"/>
      <c r="F141" s="84"/>
      <c r="G141" s="84"/>
      <c r="H141" s="80"/>
      <c r="I141" s="80"/>
      <c r="J141" s="80"/>
      <c r="K141" s="80"/>
    </row>
    <row r="142" spans="1:11" x14ac:dyDescent="0.2">
      <c r="A142" s="20">
        <v>128</v>
      </c>
      <c r="B142" s="21" t="s">
        <v>208</v>
      </c>
      <c r="C142" s="10" t="s">
        <v>209</v>
      </c>
      <c r="D142" s="82">
        <f t="shared" ref="D142:D149" si="4">E142+F142+G142</f>
        <v>0</v>
      </c>
      <c r="E142" s="84"/>
      <c r="F142" s="84"/>
      <c r="G142" s="84"/>
      <c r="H142" s="80"/>
      <c r="I142" s="80"/>
      <c r="J142" s="80"/>
      <c r="K142" s="80"/>
    </row>
    <row r="143" spans="1:11" x14ac:dyDescent="0.2">
      <c r="A143" s="20">
        <v>129</v>
      </c>
      <c r="B143" s="89" t="s">
        <v>252</v>
      </c>
      <c r="C143" s="91" t="s">
        <v>253</v>
      </c>
      <c r="D143" s="82">
        <f t="shared" si="4"/>
        <v>0</v>
      </c>
      <c r="E143" s="84"/>
      <c r="F143" s="84"/>
      <c r="G143" s="84"/>
      <c r="H143" s="80"/>
      <c r="I143" s="80"/>
      <c r="J143" s="80"/>
      <c r="K143" s="80"/>
    </row>
    <row r="144" spans="1:11" x14ac:dyDescent="0.2">
      <c r="A144" s="20">
        <v>130</v>
      </c>
      <c r="B144" s="92" t="s">
        <v>254</v>
      </c>
      <c r="C144" s="41" t="s">
        <v>255</v>
      </c>
      <c r="D144" s="82">
        <f t="shared" si="4"/>
        <v>0</v>
      </c>
      <c r="E144" s="84"/>
      <c r="F144" s="84"/>
      <c r="G144" s="84"/>
      <c r="H144" s="80"/>
      <c r="I144" s="80"/>
      <c r="J144" s="80"/>
      <c r="K144" s="80"/>
    </row>
    <row r="145" spans="1:56" x14ac:dyDescent="0.2">
      <c r="A145" s="20">
        <v>131</v>
      </c>
      <c r="B145" s="93" t="s">
        <v>256</v>
      </c>
      <c r="C145" s="145" t="s">
        <v>417</v>
      </c>
      <c r="D145" s="82">
        <f t="shared" si="4"/>
        <v>0</v>
      </c>
      <c r="E145" s="84"/>
      <c r="F145" s="84"/>
      <c r="G145" s="84"/>
      <c r="H145" s="80"/>
      <c r="I145" s="80"/>
      <c r="J145" s="80"/>
      <c r="K145" s="80"/>
    </row>
    <row r="146" spans="1:56" x14ac:dyDescent="0.2">
      <c r="A146" s="20">
        <v>132</v>
      </c>
      <c r="B146" s="20" t="s">
        <v>260</v>
      </c>
      <c r="C146" s="28" t="s">
        <v>261</v>
      </c>
      <c r="D146" s="82">
        <f t="shared" si="4"/>
        <v>0</v>
      </c>
      <c r="E146" s="84"/>
      <c r="F146" s="84"/>
      <c r="G146" s="84"/>
      <c r="H146" s="80"/>
      <c r="I146" s="80"/>
      <c r="J146" s="80"/>
      <c r="K146" s="80"/>
    </row>
    <row r="147" spans="1:56" x14ac:dyDescent="0.2">
      <c r="A147" s="20">
        <v>133</v>
      </c>
      <c r="B147" s="55" t="s">
        <v>312</v>
      </c>
      <c r="C147" s="28" t="s">
        <v>311</v>
      </c>
      <c r="D147" s="82">
        <f t="shared" si="4"/>
        <v>0</v>
      </c>
      <c r="E147" s="51"/>
      <c r="F147" s="51"/>
      <c r="G147" s="51"/>
      <c r="H147" s="80"/>
      <c r="I147" s="80"/>
      <c r="J147" s="80"/>
      <c r="K147" s="80"/>
    </row>
    <row r="148" spans="1:56" s="4" customFormat="1" x14ac:dyDescent="0.2">
      <c r="A148" s="20">
        <v>134</v>
      </c>
      <c r="B148" s="55" t="s">
        <v>320</v>
      </c>
      <c r="C148" s="28" t="s">
        <v>317</v>
      </c>
      <c r="D148" s="82">
        <f t="shared" si="4"/>
        <v>0</v>
      </c>
      <c r="E148" s="51"/>
      <c r="F148" s="51"/>
      <c r="G148" s="51"/>
      <c r="H148" s="80"/>
      <c r="I148" s="80"/>
      <c r="J148" s="80"/>
      <c r="K148" s="80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5" t="s">
        <v>412</v>
      </c>
      <c r="C149" s="15" t="s">
        <v>413</v>
      </c>
      <c r="D149" s="82">
        <f t="shared" si="4"/>
        <v>0</v>
      </c>
      <c r="E149" s="51"/>
      <c r="F149" s="51"/>
      <c r="G149" s="51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49"/>
  <sheetViews>
    <sheetView zoomScale="98" zoomScaleNormal="98" workbookViewId="0">
      <pane xSplit="3" ySplit="11" topLeftCell="D144" activePane="bottomRight" state="frozen"/>
      <selection pane="topRight" activeCell="D1" sqref="D1"/>
      <selection pane="bottomLeft" activeCell="A14" sqref="A14"/>
      <selection pane="bottomRight" activeCell="E161" sqref="E161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64" customWidth="1"/>
    <col min="8" max="8" width="13.7109375" style="71" customWidth="1"/>
    <col min="9" max="10" width="13.7109375" style="64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308" t="s">
        <v>431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</row>
    <row r="4" spans="1:11" ht="9.75" customHeight="1" x14ac:dyDescent="0.2">
      <c r="A4" s="49"/>
      <c r="B4" s="49"/>
      <c r="C4" s="49"/>
      <c r="F4" s="71"/>
      <c r="K4" s="8" t="s">
        <v>278</v>
      </c>
    </row>
    <row r="5" spans="1:11" ht="3.75" customHeight="1" x14ac:dyDescent="0.2">
      <c r="C5" s="9"/>
    </row>
    <row r="6" spans="1:11" s="2" customFormat="1" ht="15.75" customHeight="1" x14ac:dyDescent="0.2">
      <c r="A6" s="309" t="s">
        <v>44</v>
      </c>
      <c r="B6" s="309" t="s">
        <v>56</v>
      </c>
      <c r="C6" s="309" t="s">
        <v>45</v>
      </c>
      <c r="D6" s="310" t="s">
        <v>408</v>
      </c>
      <c r="E6" s="312" t="s">
        <v>454</v>
      </c>
      <c r="F6" s="314" t="s">
        <v>305</v>
      </c>
      <c r="G6" s="315"/>
      <c r="H6" s="315"/>
      <c r="I6" s="315"/>
      <c r="J6" s="316"/>
      <c r="K6" s="313" t="s">
        <v>303</v>
      </c>
    </row>
    <row r="7" spans="1:11" ht="72" customHeight="1" x14ac:dyDescent="0.2">
      <c r="A7" s="309"/>
      <c r="B7" s="309"/>
      <c r="C7" s="309"/>
      <c r="D7" s="311"/>
      <c r="E7" s="312"/>
      <c r="F7" s="34" t="s">
        <v>306</v>
      </c>
      <c r="G7" s="34" t="s">
        <v>285</v>
      </c>
      <c r="H7" s="34" t="s">
        <v>453</v>
      </c>
      <c r="I7" s="34" t="s">
        <v>422</v>
      </c>
      <c r="J7" s="34" t="s">
        <v>319</v>
      </c>
      <c r="K7" s="313"/>
    </row>
    <row r="8" spans="1:11" s="2" customFormat="1" x14ac:dyDescent="0.2">
      <c r="A8" s="307" t="s">
        <v>225</v>
      </c>
      <c r="B8" s="307"/>
      <c r="C8" s="307"/>
      <c r="D8" s="50">
        <f>D9+D11</f>
        <v>9617941550</v>
      </c>
      <c r="E8" s="50">
        <f t="shared" ref="E8:K8" si="0">E9+E11</f>
        <v>9571226943</v>
      </c>
      <c r="F8" s="50">
        <f t="shared" si="0"/>
        <v>4654446840</v>
      </c>
      <c r="G8" s="50">
        <f t="shared" si="0"/>
        <v>391051556.24000001</v>
      </c>
      <c r="H8" s="50">
        <f t="shared" si="0"/>
        <v>343393567</v>
      </c>
      <c r="I8" s="50">
        <f t="shared" si="0"/>
        <v>51937821</v>
      </c>
      <c r="J8" s="50">
        <f t="shared" si="0"/>
        <v>144941583</v>
      </c>
      <c r="K8" s="50">
        <f t="shared" si="0"/>
        <v>46714607</v>
      </c>
    </row>
    <row r="9" spans="1:11" s="1" customFormat="1" ht="11.25" customHeight="1" x14ac:dyDescent="0.2">
      <c r="A9" s="135"/>
      <c r="B9" s="135"/>
      <c r="C9" s="136" t="s">
        <v>54</v>
      </c>
      <c r="D9" s="38">
        <v>587922489</v>
      </c>
      <c r="E9" s="79">
        <v>587922489</v>
      </c>
      <c r="F9" s="42">
        <v>31168538</v>
      </c>
      <c r="G9" s="66">
        <v>0</v>
      </c>
      <c r="H9" s="66">
        <v>0</v>
      </c>
      <c r="I9" s="66">
        <v>0</v>
      </c>
      <c r="J9" s="66">
        <v>0</v>
      </c>
      <c r="K9" s="38">
        <v>0</v>
      </c>
    </row>
    <row r="10" spans="1:11" s="3" customFormat="1" ht="11.25" customHeight="1" x14ac:dyDescent="0.2">
      <c r="A10" s="36"/>
      <c r="B10" s="36"/>
      <c r="C10" s="11" t="s">
        <v>280</v>
      </c>
      <c r="D10" s="38">
        <f>E10+K10</f>
        <v>0</v>
      </c>
      <c r="E10" s="37"/>
      <c r="F10" s="65"/>
      <c r="G10" s="65"/>
      <c r="H10" s="65"/>
      <c r="I10" s="65"/>
      <c r="J10" s="65"/>
      <c r="K10" s="37"/>
    </row>
    <row r="11" spans="1:11" s="2" customFormat="1" x14ac:dyDescent="0.2">
      <c r="A11" s="307" t="s">
        <v>224</v>
      </c>
      <c r="B11" s="307"/>
      <c r="C11" s="307"/>
      <c r="D11" s="50">
        <f t="shared" ref="D11:K11" si="1">SUM(D12:D149)-D92</f>
        <v>9030019061</v>
      </c>
      <c r="E11" s="50">
        <f t="shared" si="1"/>
        <v>8983304454</v>
      </c>
      <c r="F11" s="50">
        <f t="shared" si="1"/>
        <v>4623278302</v>
      </c>
      <c r="G11" s="50">
        <f t="shared" si="1"/>
        <v>391051556.24000001</v>
      </c>
      <c r="H11" s="50">
        <f t="shared" si="1"/>
        <v>343393567</v>
      </c>
      <c r="I11" s="50">
        <f t="shared" si="1"/>
        <v>51937821</v>
      </c>
      <c r="J11" s="50">
        <f t="shared" si="1"/>
        <v>144941583</v>
      </c>
      <c r="K11" s="50">
        <f t="shared" si="1"/>
        <v>46714607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 t="shared" ref="D12:D43" si="2">E12+K12</f>
        <v>11708608</v>
      </c>
      <c r="E12" s="38">
        <v>11708608</v>
      </c>
      <c r="F12" s="66"/>
      <c r="G12" s="66"/>
      <c r="H12" s="66"/>
      <c r="I12" s="66"/>
      <c r="J12" s="66"/>
      <c r="K12" s="38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38">
        <f t="shared" si="2"/>
        <v>12867217</v>
      </c>
      <c r="E13" s="38">
        <v>12867217</v>
      </c>
      <c r="F13" s="66"/>
      <c r="G13" s="66"/>
      <c r="H13" s="66"/>
      <c r="I13" s="66"/>
      <c r="J13" s="66"/>
      <c r="K13" s="38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38">
        <f t="shared" si="2"/>
        <v>39548051</v>
      </c>
      <c r="E14" s="38">
        <v>39548051</v>
      </c>
      <c r="F14" s="67"/>
      <c r="G14" s="67"/>
      <c r="H14" s="67"/>
      <c r="I14" s="66"/>
      <c r="J14" s="66">
        <v>2486413</v>
      </c>
      <c r="K14" s="39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2"/>
        <v>12552015</v>
      </c>
      <c r="E15" s="38">
        <v>12552015</v>
      </c>
      <c r="F15" s="66"/>
      <c r="G15" s="66"/>
      <c r="H15" s="66"/>
      <c r="I15" s="66"/>
      <c r="J15" s="66"/>
      <c r="K15" s="38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38">
        <f t="shared" si="2"/>
        <v>14425141</v>
      </c>
      <c r="E16" s="38">
        <v>14425141</v>
      </c>
      <c r="F16" s="66"/>
      <c r="G16" s="66"/>
      <c r="H16" s="66"/>
      <c r="I16" s="66"/>
      <c r="J16" s="66"/>
      <c r="K16" s="38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38">
        <f t="shared" si="2"/>
        <v>149296129</v>
      </c>
      <c r="E17" s="38">
        <v>149296129</v>
      </c>
      <c r="F17" s="67"/>
      <c r="G17" s="67"/>
      <c r="H17" s="67">
        <v>43356149</v>
      </c>
      <c r="I17" s="66"/>
      <c r="J17" s="66">
        <v>5967391</v>
      </c>
      <c r="K17" s="39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38">
        <f t="shared" si="2"/>
        <v>34522297</v>
      </c>
      <c r="E18" s="38">
        <v>34522297</v>
      </c>
      <c r="F18" s="66"/>
      <c r="G18" s="66"/>
      <c r="H18" s="66"/>
      <c r="I18" s="66"/>
      <c r="J18" s="66"/>
      <c r="K18" s="38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38">
        <f t="shared" si="2"/>
        <v>15540119</v>
      </c>
      <c r="E19" s="38">
        <v>15540119</v>
      </c>
      <c r="F19" s="66"/>
      <c r="G19" s="66"/>
      <c r="H19" s="66"/>
      <c r="I19" s="66"/>
      <c r="J19" s="66"/>
      <c r="K19" s="38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38">
        <f t="shared" si="2"/>
        <v>13366071</v>
      </c>
      <c r="E20" s="38">
        <v>13366071</v>
      </c>
      <c r="F20" s="66"/>
      <c r="G20" s="66"/>
      <c r="H20" s="66"/>
      <c r="I20" s="66"/>
      <c r="J20" s="66"/>
      <c r="K20" s="38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38">
        <f t="shared" si="2"/>
        <v>18064145</v>
      </c>
      <c r="E21" s="38">
        <v>18064145</v>
      </c>
      <c r="F21" s="66"/>
      <c r="G21" s="66"/>
      <c r="H21" s="66"/>
      <c r="I21" s="66"/>
      <c r="J21" s="66"/>
      <c r="K21" s="38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38">
        <f t="shared" si="2"/>
        <v>12799941</v>
      </c>
      <c r="E22" s="38">
        <v>12799941</v>
      </c>
      <c r="F22" s="66"/>
      <c r="G22" s="66"/>
      <c r="H22" s="66"/>
      <c r="I22" s="66"/>
      <c r="J22" s="66"/>
      <c r="K22" s="38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38">
        <f t="shared" si="2"/>
        <v>28150399</v>
      </c>
      <c r="E23" s="38">
        <v>28150399</v>
      </c>
      <c r="F23" s="66"/>
      <c r="G23" s="66"/>
      <c r="H23" s="66"/>
      <c r="I23" s="66"/>
      <c r="J23" s="66"/>
      <c r="K23" s="38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38">
        <f t="shared" si="2"/>
        <v>0</v>
      </c>
      <c r="E24" s="38">
        <v>0</v>
      </c>
      <c r="F24" s="66"/>
      <c r="G24" s="66"/>
      <c r="H24" s="66"/>
      <c r="I24" s="66"/>
      <c r="J24" s="66"/>
      <c r="K24" s="38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38">
        <f t="shared" si="2"/>
        <v>50597515</v>
      </c>
      <c r="E25" s="38">
        <v>50597515</v>
      </c>
      <c r="F25" s="66"/>
      <c r="G25" s="66"/>
      <c r="H25" s="66">
        <v>33322559</v>
      </c>
      <c r="I25" s="66"/>
      <c r="J25" s="66"/>
      <c r="K25" s="38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38">
        <f t="shared" si="2"/>
        <v>25448289</v>
      </c>
      <c r="E26" s="38">
        <v>25448289</v>
      </c>
      <c r="F26" s="66"/>
      <c r="G26" s="66"/>
      <c r="H26" s="66"/>
      <c r="I26" s="66"/>
      <c r="J26" s="66"/>
      <c r="K26" s="38"/>
    </row>
    <row r="27" spans="1:11" s="1" customFormat="1" x14ac:dyDescent="0.2">
      <c r="A27" s="20">
        <v>16</v>
      </c>
      <c r="B27" s="21" t="s">
        <v>72</v>
      </c>
      <c r="C27" s="10" t="s">
        <v>343</v>
      </c>
      <c r="D27" s="38">
        <f t="shared" si="2"/>
        <v>33824624</v>
      </c>
      <c r="E27" s="38">
        <v>33824624</v>
      </c>
      <c r="F27" s="66"/>
      <c r="G27" s="66"/>
      <c r="H27" s="66"/>
      <c r="I27" s="66"/>
      <c r="J27" s="66"/>
      <c r="K27" s="38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38">
        <f t="shared" si="2"/>
        <v>119692035</v>
      </c>
      <c r="E28" s="38">
        <v>119692035</v>
      </c>
      <c r="F28" s="67"/>
      <c r="G28" s="67"/>
      <c r="H28" s="67"/>
      <c r="I28" s="66"/>
      <c r="J28" s="66">
        <v>2718496</v>
      </c>
      <c r="K28" s="39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38">
        <f t="shared" si="2"/>
        <v>10831238</v>
      </c>
      <c r="E29" s="38">
        <v>10831238</v>
      </c>
      <c r="F29" s="66"/>
      <c r="G29" s="66"/>
      <c r="H29" s="66"/>
      <c r="I29" s="66"/>
      <c r="J29" s="66"/>
      <c r="K29" s="38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38">
        <f t="shared" si="2"/>
        <v>8350597</v>
      </c>
      <c r="E30" s="38">
        <v>8350597</v>
      </c>
      <c r="F30" s="66"/>
      <c r="G30" s="66"/>
      <c r="H30" s="66"/>
      <c r="I30" s="66"/>
      <c r="J30" s="66"/>
      <c r="K30" s="38"/>
    </row>
    <row r="31" spans="1:11" x14ac:dyDescent="0.2">
      <c r="A31" s="20">
        <v>20</v>
      </c>
      <c r="B31" s="12" t="s">
        <v>76</v>
      </c>
      <c r="C31" s="10" t="s">
        <v>344</v>
      </c>
      <c r="D31" s="38">
        <f t="shared" si="2"/>
        <v>46598736</v>
      </c>
      <c r="E31" s="38">
        <v>46598736</v>
      </c>
      <c r="F31" s="68"/>
      <c r="G31" s="68"/>
      <c r="H31" s="68"/>
      <c r="I31" s="66"/>
      <c r="J31" s="66"/>
      <c r="K31" s="40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38">
        <f t="shared" si="2"/>
        <v>62382255</v>
      </c>
      <c r="E32" s="38">
        <v>62382255</v>
      </c>
      <c r="F32" s="67"/>
      <c r="G32" s="67"/>
      <c r="H32" s="67"/>
      <c r="I32" s="66"/>
      <c r="J32" s="66">
        <v>2486413</v>
      </c>
      <c r="K32" s="39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38">
        <f t="shared" si="2"/>
        <v>18584502</v>
      </c>
      <c r="E33" s="38">
        <v>18584502</v>
      </c>
      <c r="F33" s="67"/>
      <c r="G33" s="67"/>
      <c r="H33" s="67"/>
      <c r="I33" s="66"/>
      <c r="J33" s="66"/>
      <c r="K33" s="39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2"/>
        <v>0</v>
      </c>
      <c r="E34" s="38">
        <v>0</v>
      </c>
      <c r="F34" s="66"/>
      <c r="G34" s="66"/>
      <c r="H34" s="66"/>
      <c r="I34" s="66"/>
      <c r="J34" s="66"/>
      <c r="K34" s="38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2"/>
        <v>0</v>
      </c>
      <c r="E35" s="38">
        <v>0</v>
      </c>
      <c r="F35" s="66"/>
      <c r="G35" s="66"/>
      <c r="H35" s="66"/>
      <c r="I35" s="66"/>
      <c r="J35" s="66"/>
      <c r="K35" s="38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38">
        <f t="shared" si="2"/>
        <v>198380899</v>
      </c>
      <c r="E36" s="38">
        <v>198380899</v>
      </c>
      <c r="F36" s="66"/>
      <c r="G36" s="66"/>
      <c r="H36" s="66"/>
      <c r="I36" s="66"/>
      <c r="J36" s="66"/>
      <c r="K36" s="38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2"/>
        <v>17175518</v>
      </c>
      <c r="E37" s="38">
        <v>17175518</v>
      </c>
      <c r="F37" s="66"/>
      <c r="G37" s="66"/>
      <c r="H37" s="66"/>
      <c r="I37" s="66"/>
      <c r="J37" s="66">
        <v>11523814</v>
      </c>
      <c r="K37" s="38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38">
        <f t="shared" si="2"/>
        <v>0</v>
      </c>
      <c r="E38" s="38">
        <v>0</v>
      </c>
      <c r="F38" s="66"/>
      <c r="G38" s="66"/>
      <c r="H38" s="66"/>
      <c r="I38" s="66"/>
      <c r="J38" s="66"/>
      <c r="K38" s="38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38">
        <f t="shared" si="2"/>
        <v>58705488</v>
      </c>
      <c r="E39" s="38">
        <v>58705488</v>
      </c>
      <c r="F39" s="67"/>
      <c r="G39" s="67"/>
      <c r="H39" s="67"/>
      <c r="I39" s="66"/>
      <c r="J39" s="66">
        <v>1989130</v>
      </c>
      <c r="K39" s="39"/>
    </row>
    <row r="40" spans="1:11" x14ac:dyDescent="0.2">
      <c r="A40" s="20">
        <v>29</v>
      </c>
      <c r="B40" s="12" t="s">
        <v>91</v>
      </c>
      <c r="C40" s="10" t="s">
        <v>37</v>
      </c>
      <c r="D40" s="38">
        <f t="shared" si="2"/>
        <v>96821582</v>
      </c>
      <c r="E40" s="38">
        <v>96821582</v>
      </c>
      <c r="F40" s="68"/>
      <c r="G40" s="68"/>
      <c r="H40" s="68"/>
      <c r="I40" s="66"/>
      <c r="J40" s="66">
        <v>2983696</v>
      </c>
      <c r="K40" s="40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38">
        <f t="shared" si="2"/>
        <v>15263096</v>
      </c>
      <c r="E41" s="38">
        <v>15263096</v>
      </c>
      <c r="F41" s="66"/>
      <c r="G41" s="66"/>
      <c r="H41" s="66"/>
      <c r="I41" s="66"/>
      <c r="J41" s="66"/>
      <c r="K41" s="38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38">
        <f t="shared" si="2"/>
        <v>59034542</v>
      </c>
      <c r="E42" s="38">
        <v>59034542</v>
      </c>
      <c r="F42" s="66"/>
      <c r="G42" s="66"/>
      <c r="H42" s="66"/>
      <c r="I42" s="66"/>
      <c r="J42" s="66">
        <v>2983696</v>
      </c>
      <c r="K42" s="38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38">
        <f t="shared" si="2"/>
        <v>19616460</v>
      </c>
      <c r="E43" s="38">
        <v>19616460</v>
      </c>
      <c r="F43" s="66"/>
      <c r="G43" s="66"/>
      <c r="H43" s="66"/>
      <c r="I43" s="66"/>
      <c r="J43" s="66"/>
      <c r="K43" s="38"/>
    </row>
    <row r="44" spans="1:11" x14ac:dyDescent="0.2">
      <c r="A44" s="20">
        <v>33</v>
      </c>
      <c r="B44" s="12" t="s">
        <v>95</v>
      </c>
      <c r="C44" s="10" t="s">
        <v>214</v>
      </c>
      <c r="D44" s="38">
        <f t="shared" ref="D44:D75" si="3">E44+K44</f>
        <v>55183071</v>
      </c>
      <c r="E44" s="38">
        <v>55183071</v>
      </c>
      <c r="F44" s="68"/>
      <c r="G44" s="68"/>
      <c r="H44" s="68"/>
      <c r="I44" s="66"/>
      <c r="J44" s="66">
        <v>1226648</v>
      </c>
      <c r="K44" s="40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38">
        <f t="shared" si="3"/>
        <v>17601906</v>
      </c>
      <c r="E45" s="38">
        <v>17601906</v>
      </c>
      <c r="F45" s="66"/>
      <c r="G45" s="66"/>
      <c r="H45" s="66"/>
      <c r="I45" s="66"/>
      <c r="J45" s="66"/>
      <c r="K45" s="38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38">
        <f t="shared" si="3"/>
        <v>10558549</v>
      </c>
      <c r="E46" s="38">
        <v>10558549</v>
      </c>
      <c r="F46" s="66"/>
      <c r="G46" s="66"/>
      <c r="H46" s="66"/>
      <c r="I46" s="66"/>
      <c r="J46" s="66"/>
      <c r="K46" s="38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38">
        <f t="shared" si="3"/>
        <v>19397309</v>
      </c>
      <c r="E47" s="38">
        <v>19397309</v>
      </c>
      <c r="F47" s="66"/>
      <c r="G47" s="66"/>
      <c r="H47" s="66"/>
      <c r="I47" s="66"/>
      <c r="J47" s="66"/>
      <c r="K47" s="38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38">
        <f t="shared" si="3"/>
        <v>8487407</v>
      </c>
      <c r="E48" s="38">
        <v>8487407</v>
      </c>
      <c r="F48" s="66"/>
      <c r="G48" s="66"/>
      <c r="H48" s="66"/>
      <c r="I48" s="66"/>
      <c r="J48" s="66"/>
      <c r="K48" s="38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38">
        <f t="shared" si="3"/>
        <v>38458940</v>
      </c>
      <c r="E49" s="38">
        <v>38458940</v>
      </c>
      <c r="F49" s="66"/>
      <c r="G49" s="66"/>
      <c r="H49" s="66"/>
      <c r="I49" s="66">
        <v>8276165</v>
      </c>
      <c r="J49" s="66"/>
      <c r="K49" s="38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38">
        <f t="shared" si="3"/>
        <v>81841577</v>
      </c>
      <c r="E50" s="38">
        <v>81841577</v>
      </c>
      <c r="F50" s="67"/>
      <c r="G50" s="67"/>
      <c r="H50" s="67"/>
      <c r="I50" s="66"/>
      <c r="J50" s="66">
        <v>7956522</v>
      </c>
      <c r="K50" s="39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38">
        <f t="shared" si="3"/>
        <v>16134356</v>
      </c>
      <c r="E51" s="38">
        <v>16134356</v>
      </c>
      <c r="F51" s="66"/>
      <c r="G51" s="66"/>
      <c r="H51" s="66"/>
      <c r="I51" s="66"/>
      <c r="J51" s="66"/>
      <c r="K51" s="38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3"/>
        <v>56434224</v>
      </c>
      <c r="E52" s="38">
        <v>56434224</v>
      </c>
      <c r="F52" s="66"/>
      <c r="G52" s="66"/>
      <c r="H52" s="66"/>
      <c r="I52" s="66"/>
      <c r="J52" s="66"/>
      <c r="K52" s="38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38">
        <f t="shared" si="3"/>
        <v>11555326</v>
      </c>
      <c r="E53" s="38">
        <v>11555326</v>
      </c>
      <c r="F53" s="66"/>
      <c r="G53" s="66"/>
      <c r="H53" s="66"/>
      <c r="I53" s="66"/>
      <c r="J53" s="66"/>
      <c r="K53" s="38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38">
        <f t="shared" si="3"/>
        <v>15880524</v>
      </c>
      <c r="E54" s="38">
        <v>15880524</v>
      </c>
      <c r="F54" s="66"/>
      <c r="G54" s="66"/>
      <c r="H54" s="66"/>
      <c r="I54" s="66"/>
      <c r="J54" s="66"/>
      <c r="K54" s="38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38">
        <f t="shared" si="3"/>
        <v>19294660</v>
      </c>
      <c r="E55" s="38">
        <v>19294660</v>
      </c>
      <c r="F55" s="66"/>
      <c r="G55" s="66"/>
      <c r="H55" s="66"/>
      <c r="I55" s="66"/>
      <c r="J55" s="66"/>
      <c r="K55" s="38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3"/>
        <v>22130577</v>
      </c>
      <c r="E56" s="38">
        <v>22130577</v>
      </c>
      <c r="F56" s="66"/>
      <c r="G56" s="66"/>
      <c r="H56" s="66"/>
      <c r="I56" s="66"/>
      <c r="J56" s="66"/>
      <c r="K56" s="38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38">
        <f t="shared" si="3"/>
        <v>7530478</v>
      </c>
      <c r="E57" s="38">
        <v>7530478</v>
      </c>
      <c r="F57" s="66"/>
      <c r="G57" s="66"/>
      <c r="H57" s="66"/>
      <c r="I57" s="66"/>
      <c r="J57" s="66"/>
      <c r="K57" s="38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38">
        <f t="shared" si="3"/>
        <v>14635174</v>
      </c>
      <c r="E58" s="38">
        <v>14635174</v>
      </c>
      <c r="F58" s="66"/>
      <c r="G58" s="66"/>
      <c r="H58" s="66"/>
      <c r="I58" s="66"/>
      <c r="J58" s="66"/>
      <c r="K58" s="38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38">
        <f t="shared" si="3"/>
        <v>22688966</v>
      </c>
      <c r="E59" s="38">
        <v>22688966</v>
      </c>
      <c r="F59" s="66"/>
      <c r="G59" s="66"/>
      <c r="H59" s="66"/>
      <c r="I59" s="66"/>
      <c r="J59" s="66"/>
      <c r="K59" s="38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38">
        <f t="shared" si="3"/>
        <v>97796730</v>
      </c>
      <c r="E60" s="38">
        <v>97796730</v>
      </c>
      <c r="F60" s="66"/>
      <c r="G60" s="66"/>
      <c r="H60" s="66"/>
      <c r="I60" s="66"/>
      <c r="J60" s="66">
        <v>5748608</v>
      </c>
      <c r="K60" s="38"/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38">
        <f t="shared" si="3"/>
        <v>17048793</v>
      </c>
      <c r="E61" s="38">
        <v>17048793</v>
      </c>
      <c r="F61" s="66"/>
      <c r="G61" s="66"/>
      <c r="H61" s="66"/>
      <c r="I61" s="66"/>
      <c r="J61" s="66"/>
      <c r="K61" s="38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38">
        <f t="shared" si="3"/>
        <v>13674881</v>
      </c>
      <c r="E62" s="38">
        <v>13674881</v>
      </c>
      <c r="F62" s="66"/>
      <c r="G62" s="66"/>
      <c r="H62" s="66"/>
      <c r="I62" s="66"/>
      <c r="J62" s="66"/>
      <c r="K62" s="38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38">
        <f t="shared" si="3"/>
        <v>13018190</v>
      </c>
      <c r="E63" s="38">
        <v>13018190</v>
      </c>
      <c r="F63" s="66"/>
      <c r="G63" s="66"/>
      <c r="H63" s="66"/>
      <c r="I63" s="66"/>
      <c r="J63" s="66"/>
      <c r="K63" s="38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38">
        <f t="shared" si="3"/>
        <v>0</v>
      </c>
      <c r="E64" s="38">
        <v>0</v>
      </c>
      <c r="F64" s="66"/>
      <c r="G64" s="66"/>
      <c r="H64" s="66"/>
      <c r="I64" s="66"/>
      <c r="J64" s="66"/>
      <c r="K64" s="38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38">
        <f t="shared" si="3"/>
        <v>0</v>
      </c>
      <c r="E65" s="38">
        <v>0</v>
      </c>
      <c r="F65" s="66"/>
      <c r="G65" s="66"/>
      <c r="H65" s="66"/>
      <c r="I65" s="66"/>
      <c r="J65" s="66"/>
      <c r="K65" s="38"/>
    </row>
    <row r="66" spans="1:11" s="1" customFormat="1" ht="12" customHeight="1" x14ac:dyDescent="0.2">
      <c r="A66" s="20">
        <v>55</v>
      </c>
      <c r="B66" s="21" t="s">
        <v>114</v>
      </c>
      <c r="C66" s="10" t="s">
        <v>52</v>
      </c>
      <c r="D66" s="38">
        <f t="shared" si="3"/>
        <v>27812171</v>
      </c>
      <c r="E66" s="38">
        <v>27812171</v>
      </c>
      <c r="F66" s="66"/>
      <c r="G66" s="66"/>
      <c r="H66" s="66"/>
      <c r="I66" s="66"/>
      <c r="J66" s="66"/>
      <c r="K66" s="38"/>
    </row>
    <row r="67" spans="1:11" s="1" customFormat="1" ht="12" customHeight="1" x14ac:dyDescent="0.2">
      <c r="A67" s="20">
        <v>56</v>
      </c>
      <c r="B67" s="13" t="s">
        <v>115</v>
      </c>
      <c r="C67" s="10" t="s">
        <v>235</v>
      </c>
      <c r="D67" s="38">
        <f t="shared" si="3"/>
        <v>21368099</v>
      </c>
      <c r="E67" s="38">
        <v>21368099</v>
      </c>
      <c r="F67" s="66"/>
      <c r="G67" s="66"/>
      <c r="H67" s="66"/>
      <c r="I67" s="66"/>
      <c r="J67" s="66"/>
      <c r="K67" s="38"/>
    </row>
    <row r="68" spans="1:11" s="1" customFormat="1" ht="12" customHeight="1" x14ac:dyDescent="0.2">
      <c r="A68" s="20">
        <v>57</v>
      </c>
      <c r="B68" s="12" t="s">
        <v>116</v>
      </c>
      <c r="C68" s="10" t="s">
        <v>117</v>
      </c>
      <c r="D68" s="38">
        <f t="shared" si="3"/>
        <v>9231091</v>
      </c>
      <c r="E68" s="38">
        <v>9231091</v>
      </c>
      <c r="F68" s="66"/>
      <c r="G68" s="66"/>
      <c r="H68" s="66"/>
      <c r="I68" s="66"/>
      <c r="J68" s="66"/>
      <c r="K68" s="38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38">
        <f t="shared" si="3"/>
        <v>41772059</v>
      </c>
      <c r="E69" s="38">
        <v>41772059</v>
      </c>
      <c r="F69" s="66"/>
      <c r="G69" s="66"/>
      <c r="H69" s="66"/>
      <c r="I69" s="66"/>
      <c r="J69" s="66"/>
      <c r="K69" s="38"/>
    </row>
    <row r="70" spans="1:11" s="1" customFormat="1" x14ac:dyDescent="0.2">
      <c r="A70" s="20">
        <v>59</v>
      </c>
      <c r="B70" s="21" t="s">
        <v>119</v>
      </c>
      <c r="C70" s="10" t="s">
        <v>326</v>
      </c>
      <c r="D70" s="38">
        <f t="shared" si="3"/>
        <v>8149294</v>
      </c>
      <c r="E70" s="38">
        <v>8149294</v>
      </c>
      <c r="F70" s="66"/>
      <c r="G70" s="66"/>
      <c r="H70" s="66"/>
      <c r="I70" s="66"/>
      <c r="J70" s="66"/>
      <c r="K70" s="38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3"/>
        <v>0</v>
      </c>
      <c r="E71" s="38">
        <v>0</v>
      </c>
      <c r="F71" s="66"/>
      <c r="G71" s="66"/>
      <c r="H71" s="66"/>
      <c r="I71" s="66"/>
      <c r="J71" s="66"/>
      <c r="K71" s="38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3"/>
        <v>0</v>
      </c>
      <c r="E72" s="38">
        <v>0</v>
      </c>
      <c r="F72" s="66"/>
      <c r="G72" s="66"/>
      <c r="H72" s="66"/>
      <c r="I72" s="66"/>
      <c r="J72" s="66"/>
      <c r="K72" s="38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38">
        <f t="shared" si="3"/>
        <v>53730196</v>
      </c>
      <c r="E73" s="38">
        <v>53730196</v>
      </c>
      <c r="F73" s="66"/>
      <c r="G73" s="66"/>
      <c r="H73" s="66"/>
      <c r="I73" s="66"/>
      <c r="J73" s="66"/>
      <c r="K73" s="38"/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38">
        <f t="shared" si="3"/>
        <v>29064667</v>
      </c>
      <c r="E74" s="38">
        <v>29064667</v>
      </c>
      <c r="F74" s="66"/>
      <c r="G74" s="66"/>
      <c r="H74" s="66"/>
      <c r="I74" s="66"/>
      <c r="J74" s="66"/>
      <c r="K74" s="38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38">
        <f t="shared" si="3"/>
        <v>75690909</v>
      </c>
      <c r="E75" s="38">
        <v>75690909</v>
      </c>
      <c r="F75" s="66"/>
      <c r="G75" s="66"/>
      <c r="H75" s="66"/>
      <c r="I75" s="66"/>
      <c r="J75" s="66"/>
      <c r="K75" s="38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38">
        <f t="shared" ref="D76:D107" si="4">E76+K76</f>
        <v>0</v>
      </c>
      <c r="E76" s="38">
        <v>0</v>
      </c>
      <c r="F76" s="66"/>
      <c r="G76" s="66"/>
      <c r="H76" s="66"/>
      <c r="I76" s="66"/>
      <c r="J76" s="66"/>
      <c r="K76" s="38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38">
        <f t="shared" si="4"/>
        <v>0</v>
      </c>
      <c r="E77" s="38">
        <v>0</v>
      </c>
      <c r="F77" s="66"/>
      <c r="G77" s="66"/>
      <c r="H77" s="66"/>
      <c r="I77" s="66"/>
      <c r="J77" s="66"/>
      <c r="K77" s="38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4"/>
        <v>0</v>
      </c>
      <c r="E78" s="38">
        <v>0</v>
      </c>
      <c r="F78" s="66"/>
      <c r="G78" s="66"/>
      <c r="H78" s="66"/>
      <c r="I78" s="66"/>
      <c r="J78" s="66"/>
      <c r="K78" s="38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4"/>
        <v>0</v>
      </c>
      <c r="E79" s="38">
        <v>0</v>
      </c>
      <c r="F79" s="66"/>
      <c r="G79" s="66"/>
      <c r="H79" s="66"/>
      <c r="I79" s="66"/>
      <c r="J79" s="66"/>
      <c r="K79" s="38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4"/>
        <v>0</v>
      </c>
      <c r="E80" s="38">
        <v>0</v>
      </c>
      <c r="F80" s="66"/>
      <c r="G80" s="66"/>
      <c r="H80" s="66"/>
      <c r="I80" s="66"/>
      <c r="J80" s="66"/>
      <c r="K80" s="38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4"/>
        <v>0</v>
      </c>
      <c r="E81" s="38">
        <v>0</v>
      </c>
      <c r="F81" s="66"/>
      <c r="G81" s="66"/>
      <c r="H81" s="66"/>
      <c r="I81" s="66"/>
      <c r="J81" s="66"/>
      <c r="K81" s="38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4"/>
        <v>0</v>
      </c>
      <c r="E82" s="38">
        <v>0</v>
      </c>
      <c r="F82" s="66"/>
      <c r="G82" s="66"/>
      <c r="H82" s="66"/>
      <c r="I82" s="66"/>
      <c r="J82" s="66"/>
      <c r="K82" s="38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38">
        <f t="shared" si="4"/>
        <v>62621184</v>
      </c>
      <c r="E83" s="38">
        <v>62621184</v>
      </c>
      <c r="F83" s="66"/>
      <c r="G83" s="66"/>
      <c r="H83" s="66"/>
      <c r="I83" s="66"/>
      <c r="J83" s="66"/>
      <c r="K83" s="38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4"/>
        <v>104409818</v>
      </c>
      <c r="E84" s="38">
        <v>104409818</v>
      </c>
      <c r="F84" s="66"/>
      <c r="G84" s="66"/>
      <c r="H84" s="66"/>
      <c r="I84" s="66"/>
      <c r="J84" s="66"/>
      <c r="K84" s="38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4"/>
        <v>167957423</v>
      </c>
      <c r="E85" s="38">
        <v>167957423</v>
      </c>
      <c r="F85" s="66"/>
      <c r="G85" s="66"/>
      <c r="H85" s="66"/>
      <c r="I85" s="66"/>
      <c r="J85" s="66"/>
      <c r="K85" s="38"/>
    </row>
    <row r="86" spans="1:11" s="1" customFormat="1" x14ac:dyDescent="0.2">
      <c r="A86" s="20">
        <v>75</v>
      </c>
      <c r="B86" s="12" t="s">
        <v>136</v>
      </c>
      <c r="C86" s="10" t="s">
        <v>414</v>
      </c>
      <c r="D86" s="38">
        <f t="shared" si="4"/>
        <v>51650270</v>
      </c>
      <c r="E86" s="38">
        <v>51650270</v>
      </c>
      <c r="F86" s="66"/>
      <c r="G86" s="66"/>
      <c r="H86" s="66"/>
      <c r="I86" s="66"/>
      <c r="J86" s="66"/>
      <c r="K86" s="38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38">
        <f t="shared" si="4"/>
        <v>133905234</v>
      </c>
      <c r="E87" s="38">
        <v>133905234</v>
      </c>
      <c r="F87" s="66">
        <v>21402817</v>
      </c>
      <c r="G87" s="66"/>
      <c r="H87" s="66"/>
      <c r="I87" s="66"/>
      <c r="J87" s="66"/>
      <c r="K87" s="38"/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38">
        <f t="shared" si="4"/>
        <v>86147046</v>
      </c>
      <c r="E88" s="38">
        <v>86147046</v>
      </c>
      <c r="F88" s="66"/>
      <c r="G88" s="66"/>
      <c r="H88" s="66"/>
      <c r="I88" s="66"/>
      <c r="J88" s="66">
        <v>44158800</v>
      </c>
      <c r="K88" s="38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38">
        <f t="shared" si="4"/>
        <v>76685845</v>
      </c>
      <c r="E89" s="38">
        <v>76685845</v>
      </c>
      <c r="F89" s="66"/>
      <c r="G89" s="66"/>
      <c r="H89" s="66"/>
      <c r="I89" s="66"/>
      <c r="J89" s="66"/>
      <c r="K89" s="38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38">
        <f t="shared" si="4"/>
        <v>11223273</v>
      </c>
      <c r="E90" s="38">
        <v>11223273</v>
      </c>
      <c r="F90" s="66"/>
      <c r="G90" s="66"/>
      <c r="H90" s="66"/>
      <c r="I90" s="66"/>
      <c r="J90" s="66"/>
      <c r="K90" s="38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38">
        <f t="shared" si="4"/>
        <v>0</v>
      </c>
      <c r="E91" s="38">
        <v>0</v>
      </c>
      <c r="F91" s="66"/>
      <c r="G91" s="66"/>
      <c r="H91" s="66"/>
      <c r="I91" s="66"/>
      <c r="J91" s="66"/>
      <c r="K91" s="38"/>
    </row>
    <row r="92" spans="1:11" s="1" customFormat="1" ht="24" x14ac:dyDescent="0.2">
      <c r="A92" s="288">
        <v>81</v>
      </c>
      <c r="B92" s="291" t="s">
        <v>142</v>
      </c>
      <c r="C92" s="16" t="s">
        <v>249</v>
      </c>
      <c r="D92" s="38">
        <f t="shared" si="4"/>
        <v>143675144</v>
      </c>
      <c r="E92" s="38">
        <v>143675144</v>
      </c>
      <c r="F92" s="66"/>
      <c r="G92" s="66"/>
      <c r="H92" s="66"/>
      <c r="I92" s="66"/>
      <c r="J92" s="66"/>
      <c r="K92" s="38"/>
    </row>
    <row r="93" spans="1:11" s="1" customFormat="1" ht="36" x14ac:dyDescent="0.2">
      <c r="A93" s="289"/>
      <c r="B93" s="292"/>
      <c r="C93" s="10" t="s">
        <v>308</v>
      </c>
      <c r="D93" s="38">
        <f t="shared" si="4"/>
        <v>0</v>
      </c>
      <c r="E93" s="38">
        <v>0</v>
      </c>
      <c r="F93" s="66"/>
      <c r="G93" s="66"/>
      <c r="H93" s="66"/>
      <c r="I93" s="66"/>
      <c r="J93" s="66"/>
      <c r="K93" s="38"/>
    </row>
    <row r="94" spans="1:11" s="1" customFormat="1" ht="24" x14ac:dyDescent="0.2">
      <c r="A94" s="289"/>
      <c r="B94" s="292"/>
      <c r="C94" s="10" t="s">
        <v>250</v>
      </c>
      <c r="D94" s="38">
        <f t="shared" si="4"/>
        <v>0</v>
      </c>
      <c r="E94" s="38">
        <v>0</v>
      </c>
      <c r="F94" s="69"/>
      <c r="G94" s="69"/>
      <c r="H94" s="69"/>
      <c r="I94" s="66"/>
      <c r="J94" s="66"/>
      <c r="K94" s="48"/>
    </row>
    <row r="95" spans="1:11" s="1" customFormat="1" ht="36" x14ac:dyDescent="0.2">
      <c r="A95" s="290"/>
      <c r="B95" s="293"/>
      <c r="C95" s="22" t="s">
        <v>309</v>
      </c>
      <c r="D95" s="38">
        <f t="shared" si="4"/>
        <v>143675144</v>
      </c>
      <c r="E95" s="38">
        <v>143675144</v>
      </c>
      <c r="F95" s="69"/>
      <c r="G95" s="69"/>
      <c r="H95" s="69"/>
      <c r="I95" s="66"/>
      <c r="J95" s="66"/>
      <c r="K95" s="48"/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38">
        <f t="shared" si="4"/>
        <v>0</v>
      </c>
      <c r="E96" s="38">
        <v>0</v>
      </c>
      <c r="F96" s="69"/>
      <c r="G96" s="69"/>
      <c r="H96" s="69"/>
      <c r="I96" s="66"/>
      <c r="J96" s="66"/>
      <c r="K96" s="48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38">
        <f t="shared" si="4"/>
        <v>3159360</v>
      </c>
      <c r="E97" s="38">
        <v>3159360</v>
      </c>
      <c r="F97" s="69"/>
      <c r="G97" s="69"/>
      <c r="H97" s="69"/>
      <c r="I97" s="66"/>
      <c r="J97" s="66"/>
      <c r="K97" s="48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38">
        <f t="shared" si="4"/>
        <v>20073096</v>
      </c>
      <c r="E98" s="38">
        <v>20073096</v>
      </c>
      <c r="F98" s="69"/>
      <c r="G98" s="69"/>
      <c r="H98" s="69"/>
      <c r="I98" s="66"/>
      <c r="J98" s="66"/>
      <c r="K98" s="48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38">
        <f t="shared" si="4"/>
        <v>10636019</v>
      </c>
      <c r="E99" s="38">
        <v>10636019</v>
      </c>
      <c r="F99" s="69"/>
      <c r="G99" s="69"/>
      <c r="H99" s="69"/>
      <c r="I99" s="66"/>
      <c r="J99" s="66"/>
      <c r="K99" s="48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38">
        <f t="shared" si="4"/>
        <v>10618679</v>
      </c>
      <c r="E100" s="38">
        <v>10618679</v>
      </c>
      <c r="F100" s="69"/>
      <c r="G100" s="69"/>
      <c r="H100" s="69"/>
      <c r="I100" s="66"/>
      <c r="J100" s="66"/>
      <c r="K100" s="48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38">
        <f t="shared" si="4"/>
        <v>29912496</v>
      </c>
      <c r="E101" s="38">
        <v>29912496</v>
      </c>
      <c r="F101" s="69"/>
      <c r="G101" s="69"/>
      <c r="H101" s="69"/>
      <c r="I101" s="66"/>
      <c r="J101" s="66"/>
      <c r="K101" s="48"/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38">
        <f t="shared" si="4"/>
        <v>12789965</v>
      </c>
      <c r="E102" s="38">
        <v>12789965</v>
      </c>
      <c r="F102" s="69"/>
      <c r="G102" s="69"/>
      <c r="H102" s="69"/>
      <c r="I102" s="66"/>
      <c r="J102" s="66"/>
      <c r="K102" s="48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38">
        <f t="shared" si="4"/>
        <v>37549667</v>
      </c>
      <c r="E103" s="38">
        <v>37549667</v>
      </c>
      <c r="F103" s="69"/>
      <c r="G103" s="69"/>
      <c r="H103" s="69"/>
      <c r="I103" s="66"/>
      <c r="J103" s="66"/>
      <c r="K103" s="48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38">
        <f t="shared" si="4"/>
        <v>29539204</v>
      </c>
      <c r="E104" s="38">
        <v>29539204</v>
      </c>
      <c r="F104" s="69"/>
      <c r="G104" s="69"/>
      <c r="H104" s="69"/>
      <c r="I104" s="66"/>
      <c r="J104" s="66"/>
      <c r="K104" s="48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4"/>
        <v>9659741</v>
      </c>
      <c r="E105" s="38">
        <v>9659741</v>
      </c>
      <c r="F105" s="69"/>
      <c r="G105" s="69"/>
      <c r="H105" s="69"/>
      <c r="I105" s="66"/>
      <c r="J105" s="66"/>
      <c r="K105" s="48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38">
        <f t="shared" si="4"/>
        <v>15785585</v>
      </c>
      <c r="E106" s="38">
        <v>15785585</v>
      </c>
      <c r="F106" s="69"/>
      <c r="G106" s="69"/>
      <c r="H106" s="69"/>
      <c r="I106" s="66"/>
      <c r="J106" s="66"/>
      <c r="K106" s="48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38">
        <f t="shared" si="4"/>
        <v>14656429</v>
      </c>
      <c r="E107" s="38">
        <v>14656429</v>
      </c>
      <c r="F107" s="69"/>
      <c r="G107" s="69"/>
      <c r="H107" s="69"/>
      <c r="I107" s="66"/>
      <c r="J107" s="66"/>
      <c r="K107" s="48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38">
        <f t="shared" ref="D108:D139" si="5">E108+K108</f>
        <v>32540804</v>
      </c>
      <c r="E108" s="38">
        <v>32540804</v>
      </c>
      <c r="F108" s="69"/>
      <c r="G108" s="69"/>
      <c r="H108" s="69">
        <v>10888287</v>
      </c>
      <c r="I108" s="66"/>
      <c r="J108" s="66">
        <v>2983696</v>
      </c>
      <c r="K108" s="48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38">
        <f t="shared" si="5"/>
        <v>11619240</v>
      </c>
      <c r="E109" s="38">
        <v>11619240</v>
      </c>
      <c r="F109" s="69"/>
      <c r="G109" s="69"/>
      <c r="H109" s="69"/>
      <c r="I109" s="66"/>
      <c r="J109" s="66"/>
      <c r="K109" s="48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38">
        <f t="shared" si="5"/>
        <v>30376240</v>
      </c>
      <c r="E110" s="38">
        <v>30376240</v>
      </c>
      <c r="F110" s="69"/>
      <c r="G110" s="69"/>
      <c r="H110" s="69"/>
      <c r="I110" s="66"/>
      <c r="J110" s="66"/>
      <c r="K110" s="48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5"/>
        <v>3258333</v>
      </c>
      <c r="E111" s="38">
        <v>3258333</v>
      </c>
      <c r="F111" s="69"/>
      <c r="G111" s="69"/>
      <c r="H111" s="69"/>
      <c r="I111" s="66">
        <v>3258333</v>
      </c>
      <c r="J111" s="66"/>
      <c r="K111" s="48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38">
        <f t="shared" si="5"/>
        <v>124799735</v>
      </c>
      <c r="E112" s="38">
        <v>124799735</v>
      </c>
      <c r="F112" s="69"/>
      <c r="G112" s="69">
        <v>124799735</v>
      </c>
      <c r="H112" s="69"/>
      <c r="I112" s="66"/>
      <c r="J112" s="66"/>
      <c r="K112" s="48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38">
        <f t="shared" si="5"/>
        <v>0</v>
      </c>
      <c r="E113" s="38">
        <v>0</v>
      </c>
      <c r="F113" s="69"/>
      <c r="G113" s="69"/>
      <c r="H113" s="69"/>
      <c r="I113" s="66"/>
      <c r="J113" s="66"/>
      <c r="K113" s="48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5"/>
        <v>165890</v>
      </c>
      <c r="E114" s="38">
        <v>165890</v>
      </c>
      <c r="F114" s="69"/>
      <c r="G114" s="69"/>
      <c r="H114" s="69"/>
      <c r="I114" s="66"/>
      <c r="J114" s="66"/>
      <c r="K114" s="48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5"/>
        <v>360653</v>
      </c>
      <c r="E115" s="38">
        <v>360653</v>
      </c>
      <c r="F115" s="69"/>
      <c r="G115" s="69"/>
      <c r="H115" s="69"/>
      <c r="I115" s="66"/>
      <c r="J115" s="66"/>
      <c r="K115" s="48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5"/>
        <v>0</v>
      </c>
      <c r="E116" s="38">
        <v>0</v>
      </c>
      <c r="F116" s="69"/>
      <c r="G116" s="69"/>
      <c r="H116" s="69"/>
      <c r="I116" s="66"/>
      <c r="J116" s="66"/>
      <c r="K116" s="48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5"/>
        <v>39099990</v>
      </c>
      <c r="E117" s="38">
        <v>39099990</v>
      </c>
      <c r="F117" s="69"/>
      <c r="G117" s="43"/>
      <c r="H117" s="69"/>
      <c r="I117" s="66">
        <v>39099990</v>
      </c>
      <c r="J117" s="66"/>
      <c r="K117" s="48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5"/>
        <v>0</v>
      </c>
      <c r="E118" s="38">
        <v>0</v>
      </c>
      <c r="F118" s="69"/>
      <c r="G118" s="43"/>
      <c r="H118" s="69"/>
      <c r="I118" s="66"/>
      <c r="J118" s="66"/>
      <c r="K118" s="48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5"/>
        <v>49386728</v>
      </c>
      <c r="E119" s="38">
        <v>49386728</v>
      </c>
      <c r="F119" s="69">
        <v>7813525</v>
      </c>
      <c r="G119" s="69">
        <v>41573203</v>
      </c>
      <c r="H119" s="69"/>
      <c r="I119" s="66"/>
      <c r="J119" s="66"/>
      <c r="K119" s="48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5"/>
        <v>0</v>
      </c>
      <c r="E120" s="38">
        <v>0</v>
      </c>
      <c r="F120" s="69"/>
      <c r="H120" s="69"/>
      <c r="I120" s="66"/>
      <c r="J120" s="66"/>
      <c r="K120" s="48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5"/>
        <v>20819913</v>
      </c>
      <c r="E121" s="38">
        <v>20819913</v>
      </c>
      <c r="F121" s="69"/>
      <c r="G121" s="69">
        <v>20819913</v>
      </c>
      <c r="H121" s="69"/>
      <c r="I121" s="66"/>
      <c r="J121" s="66"/>
      <c r="K121" s="48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5"/>
        <v>215890</v>
      </c>
      <c r="E122" s="38">
        <v>215890</v>
      </c>
      <c r="F122" s="69"/>
      <c r="G122" s="69"/>
      <c r="H122" s="69"/>
      <c r="I122" s="66"/>
      <c r="J122" s="66"/>
      <c r="K122" s="48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5"/>
        <v>150620</v>
      </c>
      <c r="E123" s="38">
        <v>150620</v>
      </c>
      <c r="F123" s="69"/>
      <c r="G123" s="69"/>
      <c r="H123" s="69"/>
      <c r="I123" s="66"/>
      <c r="J123" s="66"/>
      <c r="K123" s="48"/>
    </row>
    <row r="124" spans="1:11" s="1" customFormat="1" x14ac:dyDescent="0.2">
      <c r="A124" s="20">
        <v>110</v>
      </c>
      <c r="B124" s="12" t="s">
        <v>330</v>
      </c>
      <c r="C124" s="10" t="s">
        <v>318</v>
      </c>
      <c r="D124" s="38">
        <f t="shared" si="5"/>
        <v>0</v>
      </c>
      <c r="E124" s="38">
        <v>0</v>
      </c>
      <c r="F124" s="69"/>
      <c r="G124" s="69"/>
      <c r="H124" s="69"/>
      <c r="I124" s="66"/>
      <c r="J124" s="66"/>
      <c r="K124" s="48"/>
    </row>
    <row r="125" spans="1:11" s="1" customFormat="1" x14ac:dyDescent="0.2">
      <c r="A125" s="20">
        <v>111</v>
      </c>
      <c r="B125" s="55" t="s">
        <v>419</v>
      </c>
      <c r="C125" s="15" t="s">
        <v>420</v>
      </c>
      <c r="D125" s="38">
        <f t="shared" si="5"/>
        <v>0</v>
      </c>
      <c r="E125" s="38">
        <v>0</v>
      </c>
      <c r="F125" s="43"/>
      <c r="G125" s="69"/>
      <c r="H125" s="69"/>
      <c r="I125" s="66"/>
      <c r="J125" s="66"/>
      <c r="K125" s="48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321</v>
      </c>
      <c r="D126" s="38">
        <f t="shared" si="5"/>
        <v>60620161</v>
      </c>
      <c r="E126" s="38">
        <v>60620161</v>
      </c>
      <c r="F126" s="43"/>
      <c r="G126" s="69">
        <v>60620161</v>
      </c>
      <c r="H126" s="69"/>
      <c r="I126" s="66"/>
      <c r="J126" s="66"/>
      <c r="K126" s="48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5"/>
        <v>0</v>
      </c>
      <c r="E127" s="38">
        <v>0</v>
      </c>
      <c r="F127" s="43"/>
      <c r="G127" s="69"/>
      <c r="H127" s="69"/>
      <c r="I127" s="66"/>
      <c r="J127" s="66"/>
      <c r="K127" s="48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5"/>
        <v>216894</v>
      </c>
      <c r="E128" s="38">
        <v>216894</v>
      </c>
      <c r="F128" s="43"/>
      <c r="G128" s="69"/>
      <c r="H128" s="69"/>
      <c r="I128" s="66"/>
      <c r="J128" s="66"/>
      <c r="K128" s="48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5"/>
        <v>139389911</v>
      </c>
      <c r="E129" s="38">
        <v>139389911</v>
      </c>
      <c r="F129" s="69">
        <v>31364434</v>
      </c>
      <c r="H129" s="69"/>
      <c r="I129" s="66">
        <v>1303333</v>
      </c>
      <c r="J129" s="66"/>
      <c r="K129" s="48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5"/>
        <v>4342897879</v>
      </c>
      <c r="E130" s="38">
        <v>4315930705</v>
      </c>
      <c r="F130" s="69">
        <v>4312546958</v>
      </c>
      <c r="G130" s="69"/>
      <c r="H130" s="69"/>
      <c r="I130" s="66"/>
      <c r="J130" s="66"/>
      <c r="K130" s="48">
        <v>26967174</v>
      </c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38">
        <f t="shared" si="5"/>
        <v>13505685</v>
      </c>
      <c r="E131" s="38">
        <v>13505685</v>
      </c>
      <c r="F131" s="69"/>
      <c r="G131" s="69"/>
      <c r="H131" s="69"/>
      <c r="I131" s="66"/>
      <c r="J131" s="66"/>
      <c r="K131" s="48"/>
    </row>
    <row r="132" spans="1:11" s="1" customFormat="1" x14ac:dyDescent="0.2">
      <c r="A132" s="20">
        <v>118</v>
      </c>
      <c r="B132" s="12" t="s">
        <v>195</v>
      </c>
      <c r="C132" s="10" t="s">
        <v>46</v>
      </c>
      <c r="D132" s="38">
        <f t="shared" si="5"/>
        <v>124029702</v>
      </c>
      <c r="E132" s="38">
        <v>124029702</v>
      </c>
      <c r="F132" s="69">
        <v>28897308</v>
      </c>
      <c r="G132" s="69"/>
      <c r="H132" s="69"/>
      <c r="I132" s="66"/>
      <c r="J132" s="66">
        <v>19891304</v>
      </c>
      <c r="K132" s="48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5"/>
        <v>53718572</v>
      </c>
      <c r="E133" s="38">
        <v>53718572</v>
      </c>
      <c r="F133" s="69"/>
      <c r="G133" s="69"/>
      <c r="H133" s="69"/>
      <c r="I133" s="66"/>
      <c r="J133" s="66"/>
      <c r="K133" s="48"/>
    </row>
    <row r="134" spans="1:11" s="1" customFormat="1" x14ac:dyDescent="0.2">
      <c r="A134" s="20">
        <v>120</v>
      </c>
      <c r="B134" s="12" t="s">
        <v>197</v>
      </c>
      <c r="C134" s="10" t="s">
        <v>48</v>
      </c>
      <c r="D134" s="38">
        <f t="shared" si="5"/>
        <v>72410820</v>
      </c>
      <c r="E134" s="38">
        <v>72410820</v>
      </c>
      <c r="F134" s="69"/>
      <c r="G134" s="69"/>
      <c r="H134" s="69"/>
      <c r="I134" s="66"/>
      <c r="J134" s="66">
        <v>29836956</v>
      </c>
      <c r="K134" s="48"/>
    </row>
    <row r="135" spans="1:11" s="1" customFormat="1" x14ac:dyDescent="0.2">
      <c r="A135" s="20">
        <v>121</v>
      </c>
      <c r="B135" s="21" t="s">
        <v>198</v>
      </c>
      <c r="C135" s="10" t="s">
        <v>47</v>
      </c>
      <c r="D135" s="38">
        <f t="shared" si="5"/>
        <v>164685970</v>
      </c>
      <c r="E135" s="38">
        <v>164685970</v>
      </c>
      <c r="F135" s="69"/>
      <c r="G135" s="69">
        <v>143238544.23999998</v>
      </c>
      <c r="H135" s="69"/>
      <c r="I135" s="66"/>
      <c r="J135" s="66"/>
      <c r="K135" s="48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5"/>
        <v>0</v>
      </c>
      <c r="E136" s="38">
        <v>0</v>
      </c>
      <c r="F136" s="69"/>
      <c r="G136" s="69"/>
      <c r="H136" s="69"/>
      <c r="I136" s="66"/>
      <c r="J136" s="66"/>
      <c r="K136" s="48"/>
    </row>
    <row r="137" spans="1:11" s="1" customFormat="1" x14ac:dyDescent="0.2">
      <c r="A137" s="20">
        <v>123</v>
      </c>
      <c r="B137" s="21" t="s">
        <v>201</v>
      </c>
      <c r="C137" s="10" t="s">
        <v>41</v>
      </c>
      <c r="D137" s="38">
        <f t="shared" si="5"/>
        <v>11494392</v>
      </c>
      <c r="E137" s="38">
        <v>11494392</v>
      </c>
      <c r="G137" s="69"/>
      <c r="H137" s="69"/>
      <c r="I137" s="66"/>
      <c r="J137" s="66"/>
      <c r="K137" s="48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5"/>
        <v>34958970</v>
      </c>
      <c r="E138" s="38">
        <v>34958970</v>
      </c>
      <c r="F138" s="69"/>
      <c r="G138" s="69"/>
      <c r="H138" s="69"/>
      <c r="I138" s="66"/>
      <c r="J138" s="66"/>
      <c r="K138" s="48"/>
    </row>
    <row r="139" spans="1:11" s="1" customFormat="1" ht="24" x14ac:dyDescent="0.2">
      <c r="A139" s="20">
        <v>125</v>
      </c>
      <c r="B139" s="13" t="s">
        <v>203</v>
      </c>
      <c r="C139" s="10" t="s">
        <v>461</v>
      </c>
      <c r="D139" s="38">
        <f t="shared" si="5"/>
        <v>139207170</v>
      </c>
      <c r="E139" s="38">
        <v>139207170</v>
      </c>
      <c r="F139" s="69"/>
      <c r="G139" s="69"/>
      <c r="H139" s="69"/>
      <c r="I139" s="66"/>
      <c r="J139" s="66"/>
      <c r="K139" s="48"/>
    </row>
    <row r="140" spans="1:11" x14ac:dyDescent="0.2">
      <c r="A140" s="20">
        <v>126</v>
      </c>
      <c r="B140" s="21" t="s">
        <v>204</v>
      </c>
      <c r="C140" s="10" t="s">
        <v>205</v>
      </c>
      <c r="D140" s="38">
        <f t="shared" ref="D140:D149" si="6">E140+K140</f>
        <v>250967715</v>
      </c>
      <c r="E140" s="38">
        <v>250967715</v>
      </c>
      <c r="F140" s="69"/>
      <c r="G140" s="69"/>
      <c r="H140" s="69">
        <v>250967715</v>
      </c>
      <c r="I140" s="66"/>
      <c r="J140" s="66"/>
      <c r="K140" s="48"/>
    </row>
    <row r="141" spans="1:11" x14ac:dyDescent="0.2">
      <c r="A141" s="20">
        <v>127</v>
      </c>
      <c r="B141" s="12" t="s">
        <v>206</v>
      </c>
      <c r="C141" s="10" t="s">
        <v>207</v>
      </c>
      <c r="D141" s="38">
        <f t="shared" si="6"/>
        <v>0</v>
      </c>
      <c r="E141" s="38">
        <v>0</v>
      </c>
      <c r="F141" s="69"/>
      <c r="G141" s="69"/>
      <c r="H141" s="69"/>
      <c r="I141" s="66"/>
      <c r="J141" s="66"/>
      <c r="K141" s="48"/>
    </row>
    <row r="142" spans="1:11" x14ac:dyDescent="0.2">
      <c r="A142" s="20">
        <v>128</v>
      </c>
      <c r="B142" s="21" t="s">
        <v>208</v>
      </c>
      <c r="C142" s="10" t="s">
        <v>209</v>
      </c>
      <c r="D142" s="38">
        <f t="shared" si="6"/>
        <v>241000693</v>
      </c>
      <c r="E142" s="38">
        <v>221253260</v>
      </c>
      <c r="F142" s="69">
        <v>221253260</v>
      </c>
      <c r="G142" s="69"/>
      <c r="H142" s="69"/>
      <c r="I142" s="66"/>
      <c r="J142" s="66"/>
      <c r="K142" s="48">
        <v>19747433</v>
      </c>
    </row>
    <row r="143" spans="1:11" x14ac:dyDescent="0.2">
      <c r="A143" s="20">
        <v>129</v>
      </c>
      <c r="B143" s="89" t="s">
        <v>252</v>
      </c>
      <c r="C143" s="91" t="s">
        <v>253</v>
      </c>
      <c r="D143" s="38">
        <f t="shared" si="6"/>
        <v>0</v>
      </c>
      <c r="E143" s="38">
        <v>0</v>
      </c>
      <c r="F143" s="68"/>
      <c r="G143" s="68"/>
      <c r="H143" s="68"/>
      <c r="I143" s="66"/>
      <c r="J143" s="66"/>
      <c r="K143" s="40"/>
    </row>
    <row r="144" spans="1:11" x14ac:dyDescent="0.2">
      <c r="A144" s="20">
        <v>130</v>
      </c>
      <c r="B144" s="92" t="s">
        <v>254</v>
      </c>
      <c r="C144" s="41" t="s">
        <v>255</v>
      </c>
      <c r="D144" s="38">
        <f t="shared" si="6"/>
        <v>0</v>
      </c>
      <c r="E144" s="38">
        <v>0</v>
      </c>
      <c r="F144" s="68"/>
      <c r="G144" s="68"/>
      <c r="H144" s="68"/>
      <c r="I144" s="66"/>
      <c r="J144" s="66"/>
      <c r="K144" s="40"/>
    </row>
    <row r="145" spans="1:61" x14ac:dyDescent="0.2">
      <c r="A145" s="20">
        <v>131</v>
      </c>
      <c r="B145" s="93" t="s">
        <v>256</v>
      </c>
      <c r="C145" s="145" t="s">
        <v>417</v>
      </c>
      <c r="D145" s="38">
        <f t="shared" si="6"/>
        <v>0</v>
      </c>
      <c r="E145" s="38">
        <v>0</v>
      </c>
      <c r="F145" s="68"/>
      <c r="G145" s="68"/>
      <c r="H145" s="68"/>
      <c r="I145" s="66"/>
      <c r="J145" s="66"/>
      <c r="K145" s="40"/>
    </row>
    <row r="146" spans="1:61" x14ac:dyDescent="0.2">
      <c r="A146" s="20">
        <v>132</v>
      </c>
      <c r="B146" s="20" t="s">
        <v>260</v>
      </c>
      <c r="C146" s="28" t="s">
        <v>261</v>
      </c>
      <c r="D146" s="38">
        <f t="shared" si="6"/>
        <v>0</v>
      </c>
      <c r="E146" s="38">
        <v>0</v>
      </c>
      <c r="F146" s="68"/>
      <c r="G146" s="68"/>
      <c r="H146" s="68"/>
      <c r="I146" s="66"/>
      <c r="J146" s="66"/>
      <c r="K146" s="40"/>
    </row>
    <row r="147" spans="1:61" s="4" customFormat="1" x14ac:dyDescent="0.2">
      <c r="A147" s="20">
        <v>133</v>
      </c>
      <c r="B147" s="55" t="s">
        <v>312</v>
      </c>
      <c r="C147" s="28" t="s">
        <v>311</v>
      </c>
      <c r="D147" s="38">
        <f t="shared" si="6"/>
        <v>0</v>
      </c>
      <c r="E147" s="38">
        <v>0</v>
      </c>
      <c r="F147" s="70"/>
      <c r="G147" s="70"/>
      <c r="H147" s="68"/>
      <c r="I147" s="66"/>
      <c r="J147" s="66"/>
      <c r="K147" s="51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</row>
    <row r="148" spans="1:61" s="4" customFormat="1" x14ac:dyDescent="0.2">
      <c r="A148" s="20">
        <v>134</v>
      </c>
      <c r="B148" s="55" t="s">
        <v>320</v>
      </c>
      <c r="C148" s="28" t="s">
        <v>317</v>
      </c>
      <c r="D148" s="38">
        <f t="shared" si="6"/>
        <v>4858857</v>
      </c>
      <c r="E148" s="38">
        <v>4858857</v>
      </c>
      <c r="F148" s="70"/>
      <c r="G148" s="70"/>
      <c r="H148" s="68">
        <v>4858857</v>
      </c>
      <c r="I148" s="66"/>
      <c r="J148" s="66"/>
      <c r="K148" s="51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</row>
    <row r="149" spans="1:61" s="4" customFormat="1" ht="14.25" customHeight="1" x14ac:dyDescent="0.2">
      <c r="A149" s="20">
        <v>135</v>
      </c>
      <c r="B149" s="55" t="s">
        <v>412</v>
      </c>
      <c r="C149" s="15" t="s">
        <v>413</v>
      </c>
      <c r="D149" s="38">
        <f t="shared" si="6"/>
        <v>288523</v>
      </c>
      <c r="E149" s="38">
        <v>288523</v>
      </c>
      <c r="F149" s="69"/>
      <c r="G149" s="69"/>
      <c r="H149" s="69"/>
      <c r="I149" s="66"/>
      <c r="J149" s="66"/>
      <c r="K149" s="13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A153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F18" sqref="F18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3.140625" style="4" customWidth="1"/>
    <col min="7" max="8" width="12.42578125" style="4" customWidth="1"/>
    <col min="9" max="9" width="13.140625" style="4" customWidth="1"/>
    <col min="10" max="10" width="11" style="4" customWidth="1"/>
    <col min="11" max="11" width="14" style="4" customWidth="1"/>
    <col min="12" max="13" width="13.140625" style="4" customWidth="1"/>
    <col min="14" max="14" width="12.140625" style="4" customWidth="1"/>
    <col min="15" max="15" width="15.7109375" style="4" customWidth="1"/>
    <col min="16" max="16" width="17.85546875" style="4" customWidth="1"/>
    <col min="17" max="17" width="14" style="4" customWidth="1"/>
    <col min="18" max="18" width="11.5703125" style="4" customWidth="1"/>
    <col min="19" max="19" width="9.140625" style="8"/>
    <col min="20" max="20" width="13.42578125" style="33" bestFit="1" customWidth="1"/>
    <col min="21" max="21" width="11.140625" style="33" bestFit="1" customWidth="1"/>
    <col min="22" max="16384" width="9.140625" style="8"/>
  </cols>
  <sheetData>
    <row r="2" spans="1:21" ht="26.25" customHeight="1" x14ac:dyDescent="0.2">
      <c r="A2" s="329" t="s">
        <v>432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142"/>
    </row>
    <row r="3" spans="1:21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" t="s">
        <v>278</v>
      </c>
    </row>
    <row r="4" spans="1:21" s="2" customFormat="1" ht="15.75" customHeight="1" x14ac:dyDescent="0.2">
      <c r="A4" s="305" t="s">
        <v>44</v>
      </c>
      <c r="B4" s="305" t="s">
        <v>56</v>
      </c>
      <c r="C4" s="306" t="s">
        <v>45</v>
      </c>
      <c r="D4" s="320" t="s">
        <v>286</v>
      </c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T4" s="134"/>
      <c r="U4" s="134"/>
    </row>
    <row r="5" spans="1:21" ht="15" customHeight="1" x14ac:dyDescent="0.2">
      <c r="A5" s="305"/>
      <c r="B5" s="305"/>
      <c r="C5" s="306"/>
      <c r="D5" s="330" t="s">
        <v>230</v>
      </c>
      <c r="E5" s="330" t="s">
        <v>459</v>
      </c>
      <c r="F5" s="323" t="s">
        <v>287</v>
      </c>
      <c r="G5" s="325" t="s">
        <v>406</v>
      </c>
      <c r="H5" s="333" t="s">
        <v>471</v>
      </c>
      <c r="I5" s="323" t="s">
        <v>464</v>
      </c>
      <c r="J5" s="232"/>
      <c r="K5" s="333" t="s">
        <v>467</v>
      </c>
      <c r="L5" s="323" t="s">
        <v>34</v>
      </c>
      <c r="M5" s="317" t="s">
        <v>275</v>
      </c>
      <c r="N5" s="318"/>
      <c r="O5" s="318"/>
      <c r="P5" s="318"/>
      <c r="Q5" s="318"/>
      <c r="R5" s="319"/>
    </row>
    <row r="6" spans="1:21" ht="14.25" customHeight="1" x14ac:dyDescent="0.2">
      <c r="A6" s="305"/>
      <c r="B6" s="305"/>
      <c r="C6" s="306"/>
      <c r="D6" s="331"/>
      <c r="E6" s="331"/>
      <c r="F6" s="327"/>
      <c r="G6" s="328"/>
      <c r="H6" s="334"/>
      <c r="I6" s="327"/>
      <c r="J6" s="234"/>
      <c r="K6" s="334"/>
      <c r="L6" s="327"/>
      <c r="M6" s="325" t="s">
        <v>407</v>
      </c>
      <c r="N6" s="323" t="s">
        <v>463</v>
      </c>
      <c r="O6" s="321" t="s">
        <v>456</v>
      </c>
      <c r="P6" s="321" t="s">
        <v>457</v>
      </c>
      <c r="Q6" s="321" t="s">
        <v>466</v>
      </c>
      <c r="R6" s="321" t="s">
        <v>458</v>
      </c>
    </row>
    <row r="7" spans="1:21" ht="135" customHeight="1" x14ac:dyDescent="0.2">
      <c r="A7" s="305"/>
      <c r="B7" s="305"/>
      <c r="C7" s="306"/>
      <c r="D7" s="332"/>
      <c r="E7" s="332"/>
      <c r="F7" s="324"/>
      <c r="G7" s="326"/>
      <c r="H7" s="335"/>
      <c r="I7" s="324"/>
      <c r="J7" s="233" t="s">
        <v>455</v>
      </c>
      <c r="K7" s="335"/>
      <c r="L7" s="324"/>
      <c r="M7" s="326"/>
      <c r="N7" s="324"/>
      <c r="O7" s="322"/>
      <c r="P7" s="322"/>
      <c r="Q7" s="322"/>
      <c r="R7" s="322"/>
    </row>
    <row r="8" spans="1:21" s="2" customFormat="1" x14ac:dyDescent="0.2">
      <c r="A8" s="300" t="s">
        <v>225</v>
      </c>
      <c r="B8" s="300"/>
      <c r="C8" s="300"/>
      <c r="D8" s="50">
        <f>D9+D10+D11</f>
        <v>41677938528</v>
      </c>
      <c r="E8" s="50">
        <f t="shared" ref="E8:R8" si="0">E9+E10+E11</f>
        <v>30582293993</v>
      </c>
      <c r="F8" s="50">
        <f t="shared" si="0"/>
        <v>4166672533</v>
      </c>
      <c r="G8" s="50">
        <f t="shared" si="0"/>
        <v>434790007</v>
      </c>
      <c r="H8" s="50">
        <f t="shared" ref="H8" si="1">H9+H10+H11</f>
        <v>2180678</v>
      </c>
      <c r="I8" s="50">
        <f t="shared" si="0"/>
        <v>1214561935</v>
      </c>
      <c r="J8" s="50">
        <f t="shared" si="0"/>
        <v>66054330</v>
      </c>
      <c r="K8" s="50">
        <f t="shared" si="0"/>
        <v>141794875</v>
      </c>
      <c r="L8" s="50">
        <f t="shared" si="0"/>
        <v>5069590177</v>
      </c>
      <c r="M8" s="50">
        <f t="shared" si="0"/>
        <v>797938186</v>
      </c>
      <c r="N8" s="50">
        <f t="shared" si="0"/>
        <v>371523617</v>
      </c>
      <c r="O8" s="50">
        <f t="shared" si="0"/>
        <v>396102187</v>
      </c>
      <c r="P8" s="50">
        <f t="shared" si="0"/>
        <v>361295430</v>
      </c>
      <c r="Q8" s="50">
        <f t="shared" si="0"/>
        <v>253091271</v>
      </c>
      <c r="R8" s="50">
        <f t="shared" si="0"/>
        <v>126627552</v>
      </c>
      <c r="T8" s="134"/>
      <c r="U8" s="134"/>
    </row>
    <row r="9" spans="1:21" s="3" customFormat="1" ht="11.25" customHeight="1" x14ac:dyDescent="0.2">
      <c r="A9" s="5"/>
      <c r="B9" s="5"/>
      <c r="C9" s="11" t="s">
        <v>54</v>
      </c>
      <c r="D9" s="37">
        <v>4051145240</v>
      </c>
      <c r="E9" s="59">
        <v>3988503799</v>
      </c>
      <c r="F9" s="37">
        <v>62641441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T9" s="76"/>
      <c r="U9" s="76"/>
    </row>
    <row r="10" spans="1:21" s="3" customFormat="1" ht="11.25" customHeight="1" x14ac:dyDescent="0.2">
      <c r="A10" s="5"/>
      <c r="B10" s="5"/>
      <c r="C10" s="11" t="s">
        <v>280</v>
      </c>
      <c r="D10" s="37">
        <f t="shared" ref="D10" si="2">E10+F10+G10+I10+K10+L10</f>
        <v>0</v>
      </c>
      <c r="E10" s="59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T10" s="76"/>
      <c r="U10" s="76"/>
    </row>
    <row r="11" spans="1:21" s="2" customFormat="1" x14ac:dyDescent="0.2">
      <c r="A11" s="300" t="s">
        <v>224</v>
      </c>
      <c r="B11" s="300"/>
      <c r="C11" s="300"/>
      <c r="D11" s="50">
        <f t="shared" ref="D11:R11" si="3">SUM(D12:D147)-D92</f>
        <v>37626793288</v>
      </c>
      <c r="E11" s="58">
        <f t="shared" si="3"/>
        <v>26593790194</v>
      </c>
      <c r="F11" s="50">
        <f t="shared" si="3"/>
        <v>4104031092</v>
      </c>
      <c r="G11" s="50">
        <f t="shared" si="3"/>
        <v>434790007</v>
      </c>
      <c r="H11" s="50">
        <f t="shared" ref="H11" si="4">SUM(H12:H147)-H92</f>
        <v>2180678</v>
      </c>
      <c r="I11" s="50">
        <f t="shared" si="3"/>
        <v>1214561935</v>
      </c>
      <c r="J11" s="50">
        <f t="shared" ref="J11" si="5">SUM(J12:J147)-J92</f>
        <v>66054330</v>
      </c>
      <c r="K11" s="50">
        <f t="shared" si="3"/>
        <v>141794875</v>
      </c>
      <c r="L11" s="50">
        <f t="shared" si="3"/>
        <v>5069590177</v>
      </c>
      <c r="M11" s="50">
        <f t="shared" si="3"/>
        <v>797938186</v>
      </c>
      <c r="N11" s="50">
        <f t="shared" si="3"/>
        <v>371523617</v>
      </c>
      <c r="O11" s="50">
        <f t="shared" si="3"/>
        <v>396102187</v>
      </c>
      <c r="P11" s="50">
        <f t="shared" si="3"/>
        <v>361295430</v>
      </c>
      <c r="Q11" s="50">
        <f t="shared" ref="Q11" si="6">SUM(Q12:Q147)-Q92</f>
        <v>253091271</v>
      </c>
      <c r="R11" s="50">
        <f t="shared" si="3"/>
        <v>126627552</v>
      </c>
      <c r="T11" s="134"/>
      <c r="U11" s="134"/>
    </row>
    <row r="12" spans="1:21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>E12+F12+G12+H12+I12+J12+K12+L12</f>
        <v>65998634</v>
      </c>
      <c r="E12" s="53">
        <v>65948847</v>
      </c>
      <c r="F12" s="38">
        <v>0</v>
      </c>
      <c r="G12" s="38">
        <v>0</v>
      </c>
      <c r="H12" s="38">
        <v>49787</v>
      </c>
      <c r="I12" s="38">
        <v>0</v>
      </c>
      <c r="J12" s="38">
        <v>0</v>
      </c>
      <c r="K12" s="38">
        <v>0</v>
      </c>
      <c r="L12" s="38"/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T12" s="77"/>
      <c r="U12" s="77"/>
    </row>
    <row r="13" spans="1:21" s="1" customFormat="1" x14ac:dyDescent="0.2">
      <c r="A13" s="20">
        <v>2</v>
      </c>
      <c r="B13" s="13" t="s">
        <v>58</v>
      </c>
      <c r="C13" s="10" t="s">
        <v>210</v>
      </c>
      <c r="D13" s="38">
        <f t="shared" ref="D13:D76" si="7">E13+F13+G13+H13+I13+J13+K13+L13</f>
        <v>54423616</v>
      </c>
      <c r="E13" s="53">
        <v>54383786</v>
      </c>
      <c r="F13" s="38">
        <v>0</v>
      </c>
      <c r="G13" s="38">
        <v>0</v>
      </c>
      <c r="H13" s="38">
        <v>39830</v>
      </c>
      <c r="I13" s="38">
        <v>0</v>
      </c>
      <c r="J13" s="38">
        <v>0</v>
      </c>
      <c r="K13" s="38">
        <v>0</v>
      </c>
      <c r="L13" s="38"/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T13" s="77"/>
      <c r="U13" s="77"/>
    </row>
    <row r="14" spans="1:21" s="19" customFormat="1" x14ac:dyDescent="0.2">
      <c r="A14" s="20">
        <v>3</v>
      </c>
      <c r="B14" s="21" t="s">
        <v>59</v>
      </c>
      <c r="C14" s="10" t="s">
        <v>5</v>
      </c>
      <c r="D14" s="39">
        <f t="shared" si="7"/>
        <v>315526538</v>
      </c>
      <c r="E14" s="56">
        <v>315526538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/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T14" s="141"/>
      <c r="U14" s="141"/>
    </row>
    <row r="15" spans="1:21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7"/>
        <v>56871035</v>
      </c>
      <c r="E15" s="53">
        <v>56871035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/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T15" s="77"/>
      <c r="U15" s="77"/>
    </row>
    <row r="16" spans="1:21" s="1" customFormat="1" x14ac:dyDescent="0.2">
      <c r="A16" s="20">
        <v>5</v>
      </c>
      <c r="B16" s="12" t="s">
        <v>61</v>
      </c>
      <c r="C16" s="10" t="s">
        <v>8</v>
      </c>
      <c r="D16" s="38">
        <f t="shared" si="7"/>
        <v>67871819</v>
      </c>
      <c r="E16" s="53">
        <v>67851904</v>
      </c>
      <c r="F16" s="38">
        <v>0</v>
      </c>
      <c r="G16" s="38">
        <v>0</v>
      </c>
      <c r="H16" s="38">
        <v>19915</v>
      </c>
      <c r="I16" s="38">
        <v>0</v>
      </c>
      <c r="J16" s="38">
        <v>0</v>
      </c>
      <c r="K16" s="38">
        <v>0</v>
      </c>
      <c r="L16" s="38"/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T16" s="77"/>
      <c r="U16" s="77"/>
    </row>
    <row r="17" spans="1:21" s="19" customFormat="1" x14ac:dyDescent="0.2">
      <c r="A17" s="20">
        <v>6</v>
      </c>
      <c r="B17" s="21" t="s">
        <v>62</v>
      </c>
      <c r="C17" s="10" t="s">
        <v>63</v>
      </c>
      <c r="D17" s="39">
        <f t="shared" si="7"/>
        <v>907165124</v>
      </c>
      <c r="E17" s="56">
        <v>832307896</v>
      </c>
      <c r="F17" s="39">
        <v>485802</v>
      </c>
      <c r="G17" s="39">
        <v>0</v>
      </c>
      <c r="H17" s="39">
        <v>199149</v>
      </c>
      <c r="I17" s="39">
        <v>72980032</v>
      </c>
      <c r="J17" s="39">
        <v>0</v>
      </c>
      <c r="K17" s="39">
        <v>0</v>
      </c>
      <c r="L17" s="39">
        <v>1192245</v>
      </c>
      <c r="M17" s="39">
        <v>0</v>
      </c>
      <c r="N17" s="39">
        <v>1192245</v>
      </c>
      <c r="O17" s="39">
        <v>0</v>
      </c>
      <c r="P17" s="39">
        <v>0</v>
      </c>
      <c r="Q17" s="39">
        <v>0</v>
      </c>
      <c r="R17" s="39">
        <v>0</v>
      </c>
      <c r="T17" s="141"/>
      <c r="U17" s="141"/>
    </row>
    <row r="18" spans="1:21" s="1" customFormat="1" x14ac:dyDescent="0.2">
      <c r="A18" s="20">
        <v>7</v>
      </c>
      <c r="B18" s="12" t="s">
        <v>64</v>
      </c>
      <c r="C18" s="10" t="s">
        <v>212</v>
      </c>
      <c r="D18" s="38">
        <f t="shared" si="7"/>
        <v>278138354</v>
      </c>
      <c r="E18" s="53">
        <v>277849589</v>
      </c>
      <c r="F18" s="38">
        <v>0</v>
      </c>
      <c r="G18" s="38">
        <v>0</v>
      </c>
      <c r="H18" s="38">
        <v>288765</v>
      </c>
      <c r="I18" s="38">
        <v>0</v>
      </c>
      <c r="J18" s="38">
        <v>0</v>
      </c>
      <c r="K18" s="38">
        <v>0</v>
      </c>
      <c r="L18" s="38"/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T18" s="77"/>
      <c r="U18" s="77"/>
    </row>
    <row r="19" spans="1:21" s="1" customFormat="1" x14ac:dyDescent="0.2">
      <c r="A19" s="20">
        <v>8</v>
      </c>
      <c r="B19" s="21" t="s">
        <v>65</v>
      </c>
      <c r="C19" s="10" t="s">
        <v>17</v>
      </c>
      <c r="D19" s="38">
        <f t="shared" si="7"/>
        <v>51557962</v>
      </c>
      <c r="E19" s="53">
        <v>51530805</v>
      </c>
      <c r="F19" s="38">
        <v>27157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/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T19" s="77"/>
      <c r="U19" s="77"/>
    </row>
    <row r="20" spans="1:21" s="1" customFormat="1" x14ac:dyDescent="0.2">
      <c r="A20" s="20">
        <v>9</v>
      </c>
      <c r="B20" s="21" t="s">
        <v>66</v>
      </c>
      <c r="C20" s="10" t="s">
        <v>6</v>
      </c>
      <c r="D20" s="38">
        <f t="shared" si="7"/>
        <v>80114534</v>
      </c>
      <c r="E20" s="53">
        <v>80114534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/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T20" s="77"/>
      <c r="U20" s="77"/>
    </row>
    <row r="21" spans="1:21" s="1" customFormat="1" x14ac:dyDescent="0.2">
      <c r="A21" s="20">
        <v>10</v>
      </c>
      <c r="B21" s="21" t="s">
        <v>67</v>
      </c>
      <c r="C21" s="10" t="s">
        <v>18</v>
      </c>
      <c r="D21" s="38">
        <f t="shared" si="7"/>
        <v>63173599</v>
      </c>
      <c r="E21" s="53">
        <v>63133769</v>
      </c>
      <c r="F21" s="38">
        <v>0</v>
      </c>
      <c r="G21" s="38">
        <v>0</v>
      </c>
      <c r="H21" s="38">
        <v>39830</v>
      </c>
      <c r="I21" s="38">
        <v>0</v>
      </c>
      <c r="J21" s="38">
        <v>0</v>
      </c>
      <c r="K21" s="38">
        <v>0</v>
      </c>
      <c r="L21" s="38"/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T21" s="77"/>
      <c r="U21" s="77"/>
    </row>
    <row r="22" spans="1:21" s="1" customFormat="1" x14ac:dyDescent="0.2">
      <c r="A22" s="20">
        <v>11</v>
      </c>
      <c r="B22" s="21" t="s">
        <v>68</v>
      </c>
      <c r="C22" s="10" t="s">
        <v>7</v>
      </c>
      <c r="D22" s="38">
        <f t="shared" si="7"/>
        <v>66759294</v>
      </c>
      <c r="E22" s="53">
        <v>66759294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/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T22" s="77"/>
      <c r="U22" s="77"/>
    </row>
    <row r="23" spans="1:21" s="1" customFormat="1" x14ac:dyDescent="0.2">
      <c r="A23" s="20">
        <v>12</v>
      </c>
      <c r="B23" s="21" t="s">
        <v>69</v>
      </c>
      <c r="C23" s="10" t="s">
        <v>19</v>
      </c>
      <c r="D23" s="38">
        <f t="shared" si="7"/>
        <v>153506078</v>
      </c>
      <c r="E23" s="53">
        <v>153456291</v>
      </c>
      <c r="F23" s="38">
        <v>0</v>
      </c>
      <c r="G23" s="38">
        <v>0</v>
      </c>
      <c r="H23" s="38">
        <v>49787</v>
      </c>
      <c r="I23" s="38">
        <v>0</v>
      </c>
      <c r="J23" s="38">
        <v>0</v>
      </c>
      <c r="K23" s="38">
        <v>0</v>
      </c>
      <c r="L23" s="38"/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T23" s="77"/>
      <c r="U23" s="77"/>
    </row>
    <row r="24" spans="1:21" s="1" customFormat="1" x14ac:dyDescent="0.2">
      <c r="A24" s="20">
        <v>13</v>
      </c>
      <c r="B24" s="21" t="s">
        <v>231</v>
      </c>
      <c r="C24" s="10" t="s">
        <v>232</v>
      </c>
      <c r="D24" s="38">
        <f t="shared" si="7"/>
        <v>0</v>
      </c>
      <c r="E24" s="53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T24" s="77"/>
      <c r="U24" s="77"/>
    </row>
    <row r="25" spans="1:21" s="1" customFormat="1" x14ac:dyDescent="0.2">
      <c r="A25" s="20">
        <v>14</v>
      </c>
      <c r="B25" s="21" t="s">
        <v>70</v>
      </c>
      <c r="C25" s="10" t="s">
        <v>22</v>
      </c>
      <c r="D25" s="38">
        <f t="shared" si="7"/>
        <v>72954309</v>
      </c>
      <c r="E25" s="53">
        <v>72934394</v>
      </c>
      <c r="F25" s="38">
        <v>0</v>
      </c>
      <c r="G25" s="38">
        <v>0</v>
      </c>
      <c r="H25" s="38">
        <v>19915</v>
      </c>
      <c r="I25" s="38">
        <v>0</v>
      </c>
      <c r="J25" s="38">
        <v>0</v>
      </c>
      <c r="K25" s="38">
        <v>0</v>
      </c>
      <c r="L25" s="38"/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T25" s="77"/>
      <c r="U25" s="77"/>
    </row>
    <row r="26" spans="1:21" s="1" customFormat="1" x14ac:dyDescent="0.2">
      <c r="A26" s="20">
        <v>15</v>
      </c>
      <c r="B26" s="21" t="s">
        <v>71</v>
      </c>
      <c r="C26" s="10" t="s">
        <v>10</v>
      </c>
      <c r="D26" s="38">
        <f t="shared" si="7"/>
        <v>104694864</v>
      </c>
      <c r="E26" s="53">
        <v>104694864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/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T26" s="77"/>
      <c r="U26" s="77"/>
    </row>
    <row r="27" spans="1:21" s="1" customFormat="1" x14ac:dyDescent="0.2">
      <c r="A27" s="20">
        <v>16</v>
      </c>
      <c r="B27" s="21" t="s">
        <v>72</v>
      </c>
      <c r="C27" s="10" t="s">
        <v>343</v>
      </c>
      <c r="D27" s="38">
        <f t="shared" si="7"/>
        <v>152687966</v>
      </c>
      <c r="E27" s="53">
        <v>152687966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/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T27" s="77"/>
      <c r="U27" s="77"/>
    </row>
    <row r="28" spans="1:21" s="19" customFormat="1" x14ac:dyDescent="0.2">
      <c r="A28" s="20">
        <v>17</v>
      </c>
      <c r="B28" s="21" t="s">
        <v>73</v>
      </c>
      <c r="C28" s="10" t="s">
        <v>9</v>
      </c>
      <c r="D28" s="39">
        <f t="shared" si="7"/>
        <v>872643323</v>
      </c>
      <c r="E28" s="56">
        <v>822915548</v>
      </c>
      <c r="F28" s="39">
        <v>810022</v>
      </c>
      <c r="G28" s="39">
        <v>0</v>
      </c>
      <c r="H28" s="39">
        <v>19915</v>
      </c>
      <c r="I28" s="39">
        <v>38028897</v>
      </c>
      <c r="J28" s="39">
        <v>0</v>
      </c>
      <c r="K28" s="39">
        <v>0</v>
      </c>
      <c r="L28" s="39">
        <v>10868941</v>
      </c>
      <c r="M28" s="39">
        <v>0</v>
      </c>
      <c r="N28" s="39">
        <v>1192245</v>
      </c>
      <c r="O28" s="39">
        <v>0</v>
      </c>
      <c r="P28" s="39">
        <v>0</v>
      </c>
      <c r="Q28" s="39">
        <v>0</v>
      </c>
      <c r="R28" s="39">
        <v>0</v>
      </c>
      <c r="T28" s="141"/>
      <c r="U28" s="141"/>
    </row>
    <row r="29" spans="1:21" s="1" customFormat="1" x14ac:dyDescent="0.2">
      <c r="A29" s="20">
        <v>18</v>
      </c>
      <c r="B29" s="12" t="s">
        <v>74</v>
      </c>
      <c r="C29" s="10" t="s">
        <v>11</v>
      </c>
      <c r="D29" s="38">
        <f t="shared" si="7"/>
        <v>39302231</v>
      </c>
      <c r="E29" s="53">
        <v>39272359</v>
      </c>
      <c r="F29" s="38">
        <v>0</v>
      </c>
      <c r="G29" s="38">
        <v>0</v>
      </c>
      <c r="H29" s="38">
        <v>29872</v>
      </c>
      <c r="I29" s="38">
        <v>0</v>
      </c>
      <c r="J29" s="38">
        <v>0</v>
      </c>
      <c r="K29" s="38">
        <v>0</v>
      </c>
      <c r="L29" s="38"/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T29" s="77"/>
      <c r="U29" s="77"/>
    </row>
    <row r="30" spans="1:21" s="1" customFormat="1" x14ac:dyDescent="0.2">
      <c r="A30" s="20">
        <v>19</v>
      </c>
      <c r="B30" s="12" t="s">
        <v>75</v>
      </c>
      <c r="C30" s="10" t="s">
        <v>213</v>
      </c>
      <c r="D30" s="38">
        <f t="shared" si="7"/>
        <v>39823728</v>
      </c>
      <c r="E30" s="53">
        <v>39823728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/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T30" s="77"/>
      <c r="U30" s="77"/>
    </row>
    <row r="31" spans="1:21" x14ac:dyDescent="0.2">
      <c r="A31" s="20">
        <v>20</v>
      </c>
      <c r="B31" s="12" t="s">
        <v>76</v>
      </c>
      <c r="C31" s="10" t="s">
        <v>344</v>
      </c>
      <c r="D31" s="40">
        <f t="shared" si="7"/>
        <v>264151598</v>
      </c>
      <c r="E31" s="52">
        <v>264137718</v>
      </c>
      <c r="F31" s="40">
        <v>13880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/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</row>
    <row r="32" spans="1:21" s="1" customFormat="1" x14ac:dyDescent="0.2">
      <c r="A32" s="20">
        <v>21</v>
      </c>
      <c r="B32" s="12" t="s">
        <v>77</v>
      </c>
      <c r="C32" s="10" t="s">
        <v>38</v>
      </c>
      <c r="D32" s="38">
        <f t="shared" si="7"/>
        <v>513070370</v>
      </c>
      <c r="E32" s="53">
        <v>465970422</v>
      </c>
      <c r="F32" s="38">
        <v>13880</v>
      </c>
      <c r="G32" s="38">
        <v>22149361</v>
      </c>
      <c r="H32" s="38">
        <v>0</v>
      </c>
      <c r="I32" s="38">
        <v>15670702</v>
      </c>
      <c r="J32" s="38">
        <v>0</v>
      </c>
      <c r="K32" s="38">
        <v>0</v>
      </c>
      <c r="L32" s="38">
        <v>9266005</v>
      </c>
      <c r="M32" s="38">
        <v>0</v>
      </c>
      <c r="N32" s="38">
        <v>545264</v>
      </c>
      <c r="O32" s="38">
        <v>0</v>
      </c>
      <c r="P32" s="38">
        <v>0</v>
      </c>
      <c r="Q32" s="38">
        <v>0</v>
      </c>
      <c r="R32" s="38">
        <v>0</v>
      </c>
      <c r="T32" s="77"/>
      <c r="U32" s="77"/>
    </row>
    <row r="33" spans="1:21" s="19" customFormat="1" x14ac:dyDescent="0.2">
      <c r="A33" s="20">
        <v>22</v>
      </c>
      <c r="B33" s="21" t="s">
        <v>78</v>
      </c>
      <c r="C33" s="10" t="s">
        <v>79</v>
      </c>
      <c r="D33" s="39">
        <f t="shared" si="7"/>
        <v>0</v>
      </c>
      <c r="E33" s="56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T33" s="141"/>
      <c r="U33" s="141"/>
    </row>
    <row r="34" spans="1:21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7"/>
        <v>0</v>
      </c>
      <c r="E34" s="53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T34" s="77"/>
      <c r="U34" s="77"/>
    </row>
    <row r="35" spans="1:21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7"/>
        <v>0</v>
      </c>
      <c r="E35" s="53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T35" s="77"/>
      <c r="U35" s="77"/>
    </row>
    <row r="36" spans="1:21" s="1" customFormat="1" x14ac:dyDescent="0.2">
      <c r="A36" s="20">
        <v>25</v>
      </c>
      <c r="B36" s="12" t="s">
        <v>84</v>
      </c>
      <c r="C36" s="10" t="s">
        <v>85</v>
      </c>
      <c r="D36" s="38">
        <f t="shared" si="7"/>
        <v>2264077791</v>
      </c>
      <c r="E36" s="53">
        <v>1886007524</v>
      </c>
      <c r="F36" s="38">
        <v>87480230</v>
      </c>
      <c r="G36" s="38">
        <v>0</v>
      </c>
      <c r="H36" s="38">
        <v>0</v>
      </c>
      <c r="I36" s="38">
        <v>87029944</v>
      </c>
      <c r="J36" s="38">
        <v>0</v>
      </c>
      <c r="K36" s="38">
        <v>8648614</v>
      </c>
      <c r="L36" s="38">
        <v>194911479</v>
      </c>
      <c r="M36" s="38">
        <v>51722180</v>
      </c>
      <c r="N36" s="38">
        <v>1464877</v>
      </c>
      <c r="O36" s="38">
        <v>0</v>
      </c>
      <c r="P36" s="38">
        <v>0</v>
      </c>
      <c r="Q36" s="38">
        <v>24358005</v>
      </c>
      <c r="R36" s="38">
        <v>0</v>
      </c>
      <c r="T36" s="77"/>
      <c r="U36" s="77"/>
    </row>
    <row r="37" spans="1:21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7"/>
        <v>52589251</v>
      </c>
      <c r="E37" s="53">
        <v>52589251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/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T37" s="77"/>
      <c r="U37" s="77"/>
    </row>
    <row r="38" spans="1:21" s="1" customFormat="1" x14ac:dyDescent="0.2">
      <c r="A38" s="20">
        <v>27</v>
      </c>
      <c r="B38" s="13" t="s">
        <v>88</v>
      </c>
      <c r="C38" s="10" t="s">
        <v>89</v>
      </c>
      <c r="D38" s="38">
        <f t="shared" si="7"/>
        <v>0</v>
      </c>
      <c r="E38" s="53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T38" s="77"/>
      <c r="U38" s="77"/>
    </row>
    <row r="39" spans="1:21" s="19" customFormat="1" x14ac:dyDescent="0.2">
      <c r="A39" s="20">
        <v>28</v>
      </c>
      <c r="B39" s="13" t="s">
        <v>90</v>
      </c>
      <c r="C39" s="10" t="s">
        <v>39</v>
      </c>
      <c r="D39" s="39">
        <f t="shared" si="7"/>
        <v>614671925</v>
      </c>
      <c r="E39" s="56">
        <v>565246083</v>
      </c>
      <c r="F39" s="39">
        <v>29655</v>
      </c>
      <c r="G39" s="39">
        <v>0</v>
      </c>
      <c r="H39" s="39">
        <v>109532</v>
      </c>
      <c r="I39" s="39">
        <v>16133244</v>
      </c>
      <c r="J39" s="39">
        <v>0</v>
      </c>
      <c r="K39" s="39">
        <v>0</v>
      </c>
      <c r="L39" s="39">
        <v>33153411</v>
      </c>
      <c r="M39" s="39">
        <v>0</v>
      </c>
      <c r="N39" s="39">
        <v>1192245</v>
      </c>
      <c r="O39" s="39">
        <v>0</v>
      </c>
      <c r="P39" s="39">
        <v>0</v>
      </c>
      <c r="Q39" s="39">
        <v>0</v>
      </c>
      <c r="R39" s="39">
        <v>0</v>
      </c>
      <c r="T39" s="141"/>
      <c r="U39" s="141"/>
    </row>
    <row r="40" spans="1:21" x14ac:dyDescent="0.2">
      <c r="A40" s="20">
        <v>29</v>
      </c>
      <c r="B40" s="12" t="s">
        <v>91</v>
      </c>
      <c r="C40" s="10" t="s">
        <v>37</v>
      </c>
      <c r="D40" s="40">
        <f t="shared" si="7"/>
        <v>766979500</v>
      </c>
      <c r="E40" s="52">
        <v>663321344</v>
      </c>
      <c r="F40" s="40">
        <v>329500</v>
      </c>
      <c r="G40" s="40">
        <v>0</v>
      </c>
      <c r="H40" s="40">
        <v>0</v>
      </c>
      <c r="I40" s="40">
        <v>72414556</v>
      </c>
      <c r="J40" s="40">
        <v>0</v>
      </c>
      <c r="K40" s="40">
        <v>831827</v>
      </c>
      <c r="L40" s="40">
        <v>30082273</v>
      </c>
      <c r="M40" s="40">
        <v>0</v>
      </c>
      <c r="N40" s="40">
        <v>817896</v>
      </c>
      <c r="O40" s="40">
        <v>0</v>
      </c>
      <c r="P40" s="40">
        <v>0</v>
      </c>
      <c r="Q40" s="40">
        <v>0</v>
      </c>
      <c r="R40" s="40">
        <v>0</v>
      </c>
    </row>
    <row r="41" spans="1:21" s="1" customFormat="1" x14ac:dyDescent="0.2">
      <c r="A41" s="20">
        <v>30</v>
      </c>
      <c r="B41" s="13" t="s">
        <v>92</v>
      </c>
      <c r="C41" s="10" t="s">
        <v>16</v>
      </c>
      <c r="D41" s="38">
        <f t="shared" si="7"/>
        <v>68658665</v>
      </c>
      <c r="E41" s="53">
        <v>68658665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/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T41" s="77"/>
      <c r="U41" s="77"/>
    </row>
    <row r="42" spans="1:21" s="1" customFormat="1" x14ac:dyDescent="0.2">
      <c r="A42" s="20">
        <v>31</v>
      </c>
      <c r="B42" s="21" t="s">
        <v>93</v>
      </c>
      <c r="C42" s="10" t="s">
        <v>21</v>
      </c>
      <c r="D42" s="38">
        <f t="shared" si="7"/>
        <v>390111743</v>
      </c>
      <c r="E42" s="53">
        <v>378138194</v>
      </c>
      <c r="F42" s="38">
        <v>326459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11647090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T42" s="77"/>
      <c r="U42" s="77"/>
    </row>
    <row r="43" spans="1:21" s="1" customFormat="1" x14ac:dyDescent="0.2">
      <c r="A43" s="20">
        <v>32</v>
      </c>
      <c r="B43" s="13" t="s">
        <v>94</v>
      </c>
      <c r="C43" s="10" t="s">
        <v>24</v>
      </c>
      <c r="D43" s="38">
        <f t="shared" si="7"/>
        <v>83922330</v>
      </c>
      <c r="E43" s="53">
        <v>83802841</v>
      </c>
      <c r="F43" s="38">
        <v>0</v>
      </c>
      <c r="G43" s="38">
        <v>0</v>
      </c>
      <c r="H43" s="38">
        <v>119489</v>
      </c>
      <c r="I43" s="38">
        <v>0</v>
      </c>
      <c r="J43" s="38">
        <v>0</v>
      </c>
      <c r="K43" s="38">
        <v>0</v>
      </c>
      <c r="L43" s="38"/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T43" s="77"/>
      <c r="U43" s="77"/>
    </row>
    <row r="44" spans="1:21" x14ac:dyDescent="0.2">
      <c r="A44" s="20">
        <v>33</v>
      </c>
      <c r="B44" s="12" t="s">
        <v>95</v>
      </c>
      <c r="C44" s="10" t="s">
        <v>214</v>
      </c>
      <c r="D44" s="40">
        <f t="shared" si="7"/>
        <v>274782705</v>
      </c>
      <c r="E44" s="52">
        <v>274782705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/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</row>
    <row r="45" spans="1:21" s="1" customFormat="1" x14ac:dyDescent="0.2">
      <c r="A45" s="20">
        <v>34</v>
      </c>
      <c r="B45" s="14" t="s">
        <v>96</v>
      </c>
      <c r="C45" s="15" t="s">
        <v>215</v>
      </c>
      <c r="D45" s="38">
        <f t="shared" si="7"/>
        <v>76729790</v>
      </c>
      <c r="E45" s="53">
        <v>76729790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/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T45" s="77"/>
      <c r="U45" s="77"/>
    </row>
    <row r="46" spans="1:21" s="1" customFormat="1" x14ac:dyDescent="0.2">
      <c r="A46" s="20">
        <v>35</v>
      </c>
      <c r="B46" s="12" t="s">
        <v>97</v>
      </c>
      <c r="C46" s="10" t="s">
        <v>216</v>
      </c>
      <c r="D46" s="38">
        <f t="shared" si="7"/>
        <v>49277442</v>
      </c>
      <c r="E46" s="53">
        <v>49237612</v>
      </c>
      <c r="F46" s="38">
        <v>0</v>
      </c>
      <c r="G46" s="38">
        <v>0</v>
      </c>
      <c r="H46" s="38">
        <v>39830</v>
      </c>
      <c r="I46" s="38">
        <v>0</v>
      </c>
      <c r="J46" s="38">
        <v>0</v>
      </c>
      <c r="K46" s="38">
        <v>0</v>
      </c>
      <c r="L46" s="38"/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T46" s="77"/>
      <c r="U46" s="77"/>
    </row>
    <row r="47" spans="1:21" s="1" customFormat="1" x14ac:dyDescent="0.2">
      <c r="A47" s="20">
        <v>36</v>
      </c>
      <c r="B47" s="12" t="s">
        <v>98</v>
      </c>
      <c r="C47" s="10" t="s">
        <v>23</v>
      </c>
      <c r="D47" s="38">
        <f t="shared" si="7"/>
        <v>70877702</v>
      </c>
      <c r="E47" s="53">
        <v>70867745</v>
      </c>
      <c r="F47" s="38">
        <v>0</v>
      </c>
      <c r="G47" s="38">
        <v>0</v>
      </c>
      <c r="H47" s="38">
        <v>9957</v>
      </c>
      <c r="I47" s="38">
        <v>0</v>
      </c>
      <c r="J47" s="38">
        <v>0</v>
      </c>
      <c r="K47" s="38">
        <v>0</v>
      </c>
      <c r="L47" s="38"/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T47" s="77"/>
      <c r="U47" s="77"/>
    </row>
    <row r="48" spans="1:21" s="1" customFormat="1" x14ac:dyDescent="0.2">
      <c r="A48" s="20">
        <v>37</v>
      </c>
      <c r="B48" s="21" t="s">
        <v>99</v>
      </c>
      <c r="C48" s="10" t="s">
        <v>20</v>
      </c>
      <c r="D48" s="38">
        <f t="shared" si="7"/>
        <v>38079308</v>
      </c>
      <c r="E48" s="53">
        <v>38079308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/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T48" s="77"/>
      <c r="U48" s="77"/>
    </row>
    <row r="49" spans="1:21" s="1" customFormat="1" x14ac:dyDescent="0.2">
      <c r="A49" s="20">
        <v>38</v>
      </c>
      <c r="B49" s="13" t="s">
        <v>100</v>
      </c>
      <c r="C49" s="10" t="s">
        <v>101</v>
      </c>
      <c r="D49" s="38">
        <f t="shared" si="7"/>
        <v>65154531</v>
      </c>
      <c r="E49" s="53">
        <v>47864863</v>
      </c>
      <c r="F49" s="38">
        <v>41640</v>
      </c>
      <c r="G49" s="38">
        <v>0</v>
      </c>
      <c r="H49" s="38">
        <v>0</v>
      </c>
      <c r="I49" s="38">
        <v>6137060</v>
      </c>
      <c r="J49" s="38">
        <v>0</v>
      </c>
      <c r="K49" s="38">
        <v>0</v>
      </c>
      <c r="L49" s="38">
        <v>11110968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T49" s="77"/>
      <c r="U49" s="77"/>
    </row>
    <row r="50" spans="1:21" s="19" customFormat="1" x14ac:dyDescent="0.2">
      <c r="A50" s="20">
        <v>39</v>
      </c>
      <c r="B50" s="21" t="s">
        <v>102</v>
      </c>
      <c r="C50" s="10" t="s">
        <v>103</v>
      </c>
      <c r="D50" s="39">
        <f t="shared" si="7"/>
        <v>594897569</v>
      </c>
      <c r="E50" s="56">
        <v>591284864</v>
      </c>
      <c r="F50" s="39">
        <v>13880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3598825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T50" s="141"/>
      <c r="U50" s="141"/>
    </row>
    <row r="51" spans="1:21" s="1" customFormat="1" x14ac:dyDescent="0.2">
      <c r="A51" s="20">
        <v>40</v>
      </c>
      <c r="B51" s="12" t="s">
        <v>104</v>
      </c>
      <c r="C51" s="10" t="s">
        <v>221</v>
      </c>
      <c r="D51" s="38">
        <f t="shared" si="7"/>
        <v>75169252</v>
      </c>
      <c r="E51" s="53">
        <v>75099550</v>
      </c>
      <c r="F51" s="38">
        <v>0</v>
      </c>
      <c r="G51" s="38">
        <v>0</v>
      </c>
      <c r="H51" s="38">
        <v>69702</v>
      </c>
      <c r="I51" s="38">
        <v>0</v>
      </c>
      <c r="J51" s="38">
        <v>0</v>
      </c>
      <c r="K51" s="38">
        <v>0</v>
      </c>
      <c r="L51" s="38"/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T51" s="77"/>
      <c r="U51" s="77"/>
    </row>
    <row r="52" spans="1:21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7"/>
        <v>356748528</v>
      </c>
      <c r="E52" s="53">
        <v>356704667</v>
      </c>
      <c r="F52" s="38">
        <v>43861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/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T52" s="77"/>
      <c r="U52" s="77"/>
    </row>
    <row r="53" spans="1:21" s="1" customFormat="1" x14ac:dyDescent="0.2">
      <c r="A53" s="20">
        <v>42</v>
      </c>
      <c r="B53" s="21" t="s">
        <v>106</v>
      </c>
      <c r="C53" s="10" t="s">
        <v>3</v>
      </c>
      <c r="D53" s="38">
        <f t="shared" si="7"/>
        <v>55565497</v>
      </c>
      <c r="E53" s="53">
        <v>55565497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/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T53" s="77"/>
      <c r="U53" s="77"/>
    </row>
    <row r="54" spans="1:21" s="1" customFormat="1" x14ac:dyDescent="0.2">
      <c r="A54" s="20">
        <v>43</v>
      </c>
      <c r="B54" s="13" t="s">
        <v>152</v>
      </c>
      <c r="C54" s="10" t="s">
        <v>32</v>
      </c>
      <c r="D54" s="38">
        <f t="shared" si="7"/>
        <v>103225223</v>
      </c>
      <c r="E54" s="53">
        <v>103139951</v>
      </c>
      <c r="F54" s="38">
        <v>55400</v>
      </c>
      <c r="G54" s="38">
        <v>0</v>
      </c>
      <c r="H54" s="38">
        <v>29872</v>
      </c>
      <c r="I54" s="38">
        <v>0</v>
      </c>
      <c r="J54" s="38">
        <v>0</v>
      </c>
      <c r="K54" s="38">
        <v>0</v>
      </c>
      <c r="L54" s="38"/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T54" s="77"/>
      <c r="U54" s="77"/>
    </row>
    <row r="55" spans="1:21" s="1" customFormat="1" x14ac:dyDescent="0.2">
      <c r="A55" s="20">
        <v>44</v>
      </c>
      <c r="B55" s="21" t="s">
        <v>107</v>
      </c>
      <c r="C55" s="10" t="s">
        <v>217</v>
      </c>
      <c r="D55" s="38">
        <f t="shared" si="7"/>
        <v>88812728</v>
      </c>
      <c r="E55" s="53">
        <v>88783399</v>
      </c>
      <c r="F55" s="38">
        <v>29329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/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T55" s="77"/>
      <c r="U55" s="77"/>
    </row>
    <row r="56" spans="1:21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7"/>
        <v>123142624</v>
      </c>
      <c r="E56" s="53">
        <v>123142624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/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T56" s="77"/>
      <c r="U56" s="77"/>
    </row>
    <row r="57" spans="1:21" s="1" customFormat="1" x14ac:dyDescent="0.2">
      <c r="A57" s="20">
        <v>46</v>
      </c>
      <c r="B57" s="21" t="s">
        <v>109</v>
      </c>
      <c r="C57" s="10" t="s">
        <v>4</v>
      </c>
      <c r="D57" s="38">
        <f t="shared" si="7"/>
        <v>39669081</v>
      </c>
      <c r="E57" s="53">
        <v>39669081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/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T57" s="77"/>
      <c r="U57" s="77"/>
    </row>
    <row r="58" spans="1:21" s="1" customFormat="1" x14ac:dyDescent="0.2">
      <c r="A58" s="20">
        <v>47</v>
      </c>
      <c r="B58" s="13" t="s">
        <v>110</v>
      </c>
      <c r="C58" s="10" t="s">
        <v>1</v>
      </c>
      <c r="D58" s="38">
        <f t="shared" si="7"/>
        <v>76036055</v>
      </c>
      <c r="E58" s="53">
        <v>76036055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/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T58" s="77"/>
      <c r="U58" s="77"/>
    </row>
    <row r="59" spans="1:21" s="1" customFormat="1" x14ac:dyDescent="0.2">
      <c r="A59" s="20">
        <v>48</v>
      </c>
      <c r="B59" s="21" t="s">
        <v>111</v>
      </c>
      <c r="C59" s="10" t="s">
        <v>218</v>
      </c>
      <c r="D59" s="38">
        <f t="shared" si="7"/>
        <v>104349338</v>
      </c>
      <c r="E59" s="53">
        <v>104349338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/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T59" s="77"/>
      <c r="U59" s="77"/>
    </row>
    <row r="60" spans="1:21" s="1" customFormat="1" x14ac:dyDescent="0.2">
      <c r="A60" s="20">
        <v>49</v>
      </c>
      <c r="B60" s="21" t="s">
        <v>112</v>
      </c>
      <c r="C60" s="10" t="s">
        <v>25</v>
      </c>
      <c r="D60" s="38">
        <f t="shared" si="7"/>
        <v>718647704</v>
      </c>
      <c r="E60" s="53">
        <v>589350652</v>
      </c>
      <c r="F60" s="38">
        <v>97160</v>
      </c>
      <c r="G60" s="38">
        <v>129130190</v>
      </c>
      <c r="H60" s="38">
        <v>69702</v>
      </c>
      <c r="I60" s="38">
        <v>0</v>
      </c>
      <c r="J60" s="38">
        <v>0</v>
      </c>
      <c r="K60" s="38">
        <v>0</v>
      </c>
      <c r="L60" s="38"/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T60" s="77"/>
      <c r="U60" s="77"/>
    </row>
    <row r="61" spans="1:21" s="1" customFormat="1" x14ac:dyDescent="0.2">
      <c r="A61" s="20">
        <v>50</v>
      </c>
      <c r="B61" s="21" t="s">
        <v>160</v>
      </c>
      <c r="C61" s="10" t="s">
        <v>53</v>
      </c>
      <c r="D61" s="38">
        <f t="shared" si="7"/>
        <v>79408095</v>
      </c>
      <c r="E61" s="53">
        <v>79338393</v>
      </c>
      <c r="F61" s="38">
        <v>0</v>
      </c>
      <c r="G61" s="38">
        <v>0</v>
      </c>
      <c r="H61" s="38">
        <v>69702</v>
      </c>
      <c r="I61" s="38">
        <v>0</v>
      </c>
      <c r="J61" s="38">
        <v>0</v>
      </c>
      <c r="K61" s="38">
        <v>0</v>
      </c>
      <c r="L61" s="38"/>
      <c r="M61" s="38"/>
      <c r="N61" s="38"/>
      <c r="O61" s="38"/>
      <c r="P61" s="38"/>
      <c r="Q61" s="38"/>
      <c r="R61" s="38"/>
      <c r="T61" s="77"/>
      <c r="U61" s="77"/>
    </row>
    <row r="62" spans="1:21" s="1" customFormat="1" x14ac:dyDescent="0.2">
      <c r="A62" s="20">
        <v>51</v>
      </c>
      <c r="B62" s="21" t="s">
        <v>113</v>
      </c>
      <c r="C62" s="10" t="s">
        <v>219</v>
      </c>
      <c r="D62" s="38">
        <f t="shared" si="7"/>
        <v>61006765</v>
      </c>
      <c r="E62" s="53">
        <v>60996808</v>
      </c>
      <c r="F62" s="38">
        <v>0</v>
      </c>
      <c r="G62" s="38">
        <v>0</v>
      </c>
      <c r="H62" s="38">
        <v>9957</v>
      </c>
      <c r="I62" s="38">
        <v>0</v>
      </c>
      <c r="J62" s="38">
        <v>0</v>
      </c>
      <c r="K62" s="38">
        <v>0</v>
      </c>
      <c r="L62" s="38"/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T62" s="77"/>
      <c r="U62" s="77"/>
    </row>
    <row r="63" spans="1:21" s="1" customFormat="1" x14ac:dyDescent="0.2">
      <c r="A63" s="20">
        <v>52</v>
      </c>
      <c r="B63" s="13" t="s">
        <v>162</v>
      </c>
      <c r="C63" s="10" t="s">
        <v>220</v>
      </c>
      <c r="D63" s="38">
        <f t="shared" si="7"/>
        <v>64735007</v>
      </c>
      <c r="E63" s="53">
        <v>64575688</v>
      </c>
      <c r="F63" s="38">
        <v>0</v>
      </c>
      <c r="G63" s="38">
        <v>0</v>
      </c>
      <c r="H63" s="38">
        <v>159319</v>
      </c>
      <c r="I63" s="38">
        <v>0</v>
      </c>
      <c r="J63" s="38">
        <v>0</v>
      </c>
      <c r="K63" s="38">
        <v>0</v>
      </c>
      <c r="L63" s="38"/>
      <c r="M63" s="38">
        <v>0</v>
      </c>
      <c r="N63" s="38"/>
      <c r="O63" s="38"/>
      <c r="P63" s="38"/>
      <c r="Q63" s="38"/>
      <c r="R63" s="38"/>
      <c r="T63" s="77"/>
      <c r="U63" s="77"/>
    </row>
    <row r="64" spans="1:21" s="1" customFormat="1" x14ac:dyDescent="0.2">
      <c r="A64" s="20">
        <v>53</v>
      </c>
      <c r="B64" s="21" t="s">
        <v>223</v>
      </c>
      <c r="C64" s="10" t="s">
        <v>222</v>
      </c>
      <c r="D64" s="38">
        <f t="shared" si="7"/>
        <v>418897469</v>
      </c>
      <c r="E64" s="53">
        <v>307332561</v>
      </c>
      <c r="F64" s="38">
        <v>0</v>
      </c>
      <c r="G64" s="38">
        <v>0</v>
      </c>
      <c r="H64" s="38">
        <v>0</v>
      </c>
      <c r="I64" s="38">
        <v>93671334</v>
      </c>
      <c r="J64" s="38">
        <v>1062893</v>
      </c>
      <c r="K64" s="38">
        <v>0</v>
      </c>
      <c r="L64" s="38">
        <v>16830681</v>
      </c>
      <c r="M64" s="38">
        <v>0</v>
      </c>
      <c r="N64" s="38">
        <v>272632</v>
      </c>
      <c r="O64" s="38">
        <v>14085706</v>
      </c>
      <c r="P64" s="38">
        <v>0</v>
      </c>
      <c r="Q64" s="38">
        <v>0</v>
      </c>
      <c r="R64" s="38">
        <v>0</v>
      </c>
      <c r="T64" s="77"/>
      <c r="U64" s="77"/>
    </row>
    <row r="65" spans="1:21" s="1" customFormat="1" x14ac:dyDescent="0.2">
      <c r="A65" s="20">
        <v>54</v>
      </c>
      <c r="B65" s="21" t="s">
        <v>233</v>
      </c>
      <c r="C65" s="10" t="s">
        <v>234</v>
      </c>
      <c r="D65" s="38">
        <f t="shared" si="7"/>
        <v>0</v>
      </c>
      <c r="E65" s="53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T65" s="77"/>
      <c r="U65" s="77"/>
    </row>
    <row r="66" spans="1:21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 t="shared" si="7"/>
        <v>0</v>
      </c>
      <c r="E66" s="53">
        <v>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T66" s="77"/>
      <c r="U66" s="77"/>
    </row>
    <row r="67" spans="1:21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 t="shared" si="7"/>
        <v>0</v>
      </c>
      <c r="E67" s="53">
        <v>0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T67" s="77"/>
      <c r="U67" s="77"/>
    </row>
    <row r="68" spans="1:21" s="1" customFormat="1" ht="24" x14ac:dyDescent="0.2">
      <c r="A68" s="20">
        <v>57</v>
      </c>
      <c r="B68" s="12" t="s">
        <v>116</v>
      </c>
      <c r="C68" s="10" t="s">
        <v>117</v>
      </c>
      <c r="D68" s="38">
        <f t="shared" si="7"/>
        <v>0</v>
      </c>
      <c r="E68" s="53">
        <v>0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T68" s="77"/>
      <c r="U68" s="77"/>
    </row>
    <row r="69" spans="1:21" s="1" customFormat="1" x14ac:dyDescent="0.2">
      <c r="A69" s="20">
        <v>58</v>
      </c>
      <c r="B69" s="13" t="s">
        <v>118</v>
      </c>
      <c r="C69" s="10" t="s">
        <v>236</v>
      </c>
      <c r="D69" s="38">
        <f t="shared" si="7"/>
        <v>0</v>
      </c>
      <c r="E69" s="53">
        <v>0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T69" s="77"/>
      <c r="U69" s="77"/>
    </row>
    <row r="70" spans="1:21" s="1" customFormat="1" x14ac:dyDescent="0.2">
      <c r="A70" s="20">
        <v>59</v>
      </c>
      <c r="B70" s="21" t="s">
        <v>119</v>
      </c>
      <c r="C70" s="10" t="s">
        <v>326</v>
      </c>
      <c r="D70" s="38">
        <f t="shared" si="7"/>
        <v>0</v>
      </c>
      <c r="E70" s="53">
        <v>0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T70" s="77"/>
      <c r="U70" s="77"/>
    </row>
    <row r="71" spans="1:21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7"/>
        <v>0</v>
      </c>
      <c r="E71" s="53">
        <v>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T71" s="77"/>
      <c r="U71" s="77"/>
    </row>
    <row r="72" spans="1:21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7"/>
        <v>0</v>
      </c>
      <c r="E72" s="53">
        <v>0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T72" s="77"/>
      <c r="U72" s="77"/>
    </row>
    <row r="73" spans="1:21" s="1" customFormat="1" x14ac:dyDescent="0.2">
      <c r="A73" s="20">
        <v>62</v>
      </c>
      <c r="B73" s="13" t="s">
        <v>122</v>
      </c>
      <c r="C73" s="10" t="s">
        <v>239</v>
      </c>
      <c r="D73" s="38">
        <f t="shared" si="7"/>
        <v>0</v>
      </c>
      <c r="E73" s="53">
        <v>0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T73" s="77"/>
      <c r="U73" s="77"/>
    </row>
    <row r="74" spans="1:21" s="1" customFormat="1" x14ac:dyDescent="0.2">
      <c r="A74" s="20">
        <v>63</v>
      </c>
      <c r="B74" s="13" t="s">
        <v>123</v>
      </c>
      <c r="C74" s="10" t="s">
        <v>51</v>
      </c>
      <c r="D74" s="38">
        <f t="shared" si="7"/>
        <v>0</v>
      </c>
      <c r="E74" s="53">
        <v>0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T74" s="77"/>
      <c r="U74" s="77"/>
    </row>
    <row r="75" spans="1:21" s="1" customFormat="1" x14ac:dyDescent="0.2">
      <c r="A75" s="20">
        <v>64</v>
      </c>
      <c r="B75" s="13" t="s">
        <v>124</v>
      </c>
      <c r="C75" s="10" t="s">
        <v>240</v>
      </c>
      <c r="D75" s="38">
        <f t="shared" si="7"/>
        <v>0</v>
      </c>
      <c r="E75" s="53">
        <v>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T75" s="77"/>
      <c r="U75" s="77"/>
    </row>
    <row r="76" spans="1:21" s="1" customFormat="1" ht="24" x14ac:dyDescent="0.2">
      <c r="A76" s="20">
        <v>65</v>
      </c>
      <c r="B76" s="13" t="s">
        <v>125</v>
      </c>
      <c r="C76" s="10" t="s">
        <v>241</v>
      </c>
      <c r="D76" s="38">
        <f t="shared" si="7"/>
        <v>0</v>
      </c>
      <c r="E76" s="53">
        <v>0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T76" s="77"/>
      <c r="U76" s="77"/>
    </row>
    <row r="77" spans="1:21" s="1" customFormat="1" ht="24" x14ac:dyDescent="0.2">
      <c r="A77" s="20">
        <v>66</v>
      </c>
      <c r="B77" s="12" t="s">
        <v>126</v>
      </c>
      <c r="C77" s="10" t="s">
        <v>242</v>
      </c>
      <c r="D77" s="38">
        <f t="shared" ref="D77:D140" si="8">E77+F77+G77+H77+I77+J77+K77+L77</f>
        <v>0</v>
      </c>
      <c r="E77" s="53"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T77" s="77"/>
      <c r="U77" s="77"/>
    </row>
    <row r="78" spans="1:21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8"/>
        <v>0</v>
      </c>
      <c r="E78" s="53">
        <v>0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T78" s="77"/>
      <c r="U78" s="77"/>
    </row>
    <row r="79" spans="1:21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8"/>
        <v>0</v>
      </c>
      <c r="E79" s="53">
        <v>0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T79" s="77"/>
      <c r="U79" s="77"/>
    </row>
    <row r="80" spans="1:21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8"/>
        <v>0</v>
      </c>
      <c r="E80" s="53">
        <v>0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T80" s="77"/>
      <c r="U80" s="77"/>
    </row>
    <row r="81" spans="1:21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8"/>
        <v>0</v>
      </c>
      <c r="E81" s="53">
        <v>0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T81" s="77"/>
      <c r="U81" s="77"/>
    </row>
    <row r="82" spans="1:21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8"/>
        <v>0</v>
      </c>
      <c r="E82" s="53">
        <v>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T82" s="77"/>
      <c r="U82" s="77"/>
    </row>
    <row r="83" spans="1:21" s="1" customFormat="1" x14ac:dyDescent="0.2">
      <c r="A83" s="20">
        <v>72</v>
      </c>
      <c r="B83" s="21" t="s">
        <v>132</v>
      </c>
      <c r="C83" s="10" t="s">
        <v>133</v>
      </c>
      <c r="D83" s="38">
        <f t="shared" si="8"/>
        <v>408339921</v>
      </c>
      <c r="E83" s="53">
        <v>408326041</v>
      </c>
      <c r="F83" s="38">
        <v>13880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/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T83" s="77"/>
      <c r="U83" s="77"/>
    </row>
    <row r="84" spans="1:21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8"/>
        <v>134378580</v>
      </c>
      <c r="E84" s="53">
        <v>134179431</v>
      </c>
      <c r="F84" s="38">
        <v>0</v>
      </c>
      <c r="G84" s="38">
        <v>0</v>
      </c>
      <c r="H84" s="38">
        <v>199149</v>
      </c>
      <c r="I84" s="38">
        <v>0</v>
      </c>
      <c r="J84" s="38">
        <v>0</v>
      </c>
      <c r="K84" s="38">
        <v>0</v>
      </c>
      <c r="L84" s="38"/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T84" s="77"/>
      <c r="U84" s="77"/>
    </row>
    <row r="85" spans="1:21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8"/>
        <v>1207860317</v>
      </c>
      <c r="E85" s="53">
        <v>1061127962</v>
      </c>
      <c r="F85" s="38">
        <v>13880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146718475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T85" s="77"/>
      <c r="U85" s="77"/>
    </row>
    <row r="86" spans="1:21" s="1" customFormat="1" x14ac:dyDescent="0.2">
      <c r="A86" s="20">
        <v>75</v>
      </c>
      <c r="B86" s="12" t="s">
        <v>136</v>
      </c>
      <c r="C86" s="10" t="s">
        <v>414</v>
      </c>
      <c r="D86" s="38">
        <f t="shared" si="8"/>
        <v>39764859</v>
      </c>
      <c r="E86" s="53">
        <v>39764859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/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T86" s="77"/>
      <c r="U86" s="77"/>
    </row>
    <row r="87" spans="1:21" s="1" customFormat="1" x14ac:dyDescent="0.2">
      <c r="A87" s="20">
        <v>76</v>
      </c>
      <c r="B87" s="12" t="s">
        <v>137</v>
      </c>
      <c r="C87" s="10" t="s">
        <v>36</v>
      </c>
      <c r="D87" s="38">
        <f t="shared" si="8"/>
        <v>840872926</v>
      </c>
      <c r="E87" s="53">
        <v>620744591</v>
      </c>
      <c r="F87" s="38">
        <v>139706544</v>
      </c>
      <c r="G87" s="38">
        <v>0</v>
      </c>
      <c r="H87" s="38">
        <v>149361</v>
      </c>
      <c r="I87" s="38">
        <v>0</v>
      </c>
      <c r="J87" s="38">
        <v>0</v>
      </c>
      <c r="K87" s="38">
        <v>0</v>
      </c>
      <c r="L87" s="38">
        <v>80272430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T87" s="77"/>
      <c r="U87" s="77"/>
    </row>
    <row r="88" spans="1:21" s="1" customFormat="1" x14ac:dyDescent="0.2">
      <c r="A88" s="20">
        <v>77</v>
      </c>
      <c r="B88" s="12" t="s">
        <v>138</v>
      </c>
      <c r="C88" s="10" t="s">
        <v>50</v>
      </c>
      <c r="D88" s="38">
        <f t="shared" si="8"/>
        <v>678208641</v>
      </c>
      <c r="E88" s="53">
        <v>535055264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143153377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T88" s="77"/>
      <c r="U88" s="77"/>
    </row>
    <row r="89" spans="1:21" s="1" customFormat="1" x14ac:dyDescent="0.2">
      <c r="A89" s="20">
        <v>78</v>
      </c>
      <c r="B89" s="12" t="s">
        <v>139</v>
      </c>
      <c r="C89" s="10" t="s">
        <v>229</v>
      </c>
      <c r="D89" s="38">
        <f t="shared" si="8"/>
        <v>1372299506</v>
      </c>
      <c r="E89" s="53">
        <v>931694771</v>
      </c>
      <c r="F89" s="38">
        <v>27458</v>
      </c>
      <c r="G89" s="38">
        <v>48153901</v>
      </c>
      <c r="H89" s="38">
        <v>39830</v>
      </c>
      <c r="I89" s="38">
        <v>93842069</v>
      </c>
      <c r="J89" s="38">
        <v>2663601</v>
      </c>
      <c r="K89" s="38">
        <v>0</v>
      </c>
      <c r="L89" s="38">
        <v>295877876</v>
      </c>
      <c r="M89" s="38">
        <v>0</v>
      </c>
      <c r="N89" s="38">
        <v>25879240</v>
      </c>
      <c r="O89" s="38">
        <v>11636018</v>
      </c>
      <c r="P89" s="38">
        <v>0</v>
      </c>
      <c r="Q89" s="38">
        <v>0</v>
      </c>
      <c r="R89" s="38">
        <v>0</v>
      </c>
      <c r="T89" s="77"/>
      <c r="U89" s="77"/>
    </row>
    <row r="90" spans="1:21" s="1" customFormat="1" x14ac:dyDescent="0.2">
      <c r="A90" s="20">
        <v>79</v>
      </c>
      <c r="B90" s="12" t="s">
        <v>140</v>
      </c>
      <c r="C90" s="10" t="s">
        <v>310</v>
      </c>
      <c r="D90" s="38">
        <f t="shared" si="8"/>
        <v>507666074</v>
      </c>
      <c r="E90" s="53">
        <v>468548679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39117395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T90" s="77"/>
      <c r="U90" s="77"/>
    </row>
    <row r="91" spans="1:21" s="1" customFormat="1" x14ac:dyDescent="0.2">
      <c r="A91" s="20">
        <v>80</v>
      </c>
      <c r="B91" s="13" t="s">
        <v>141</v>
      </c>
      <c r="C91" s="10" t="s">
        <v>259</v>
      </c>
      <c r="D91" s="38">
        <f t="shared" si="8"/>
        <v>0</v>
      </c>
      <c r="E91" s="53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T91" s="77"/>
      <c r="U91" s="77"/>
    </row>
    <row r="92" spans="1:21" s="1" customFormat="1" ht="24" x14ac:dyDescent="0.2">
      <c r="A92" s="288">
        <v>81</v>
      </c>
      <c r="B92" s="291" t="s">
        <v>142</v>
      </c>
      <c r="C92" s="16" t="s">
        <v>249</v>
      </c>
      <c r="D92" s="38">
        <f t="shared" si="8"/>
        <v>45424837</v>
      </c>
      <c r="E92" s="53">
        <v>45424837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T92" s="77"/>
      <c r="U92" s="77"/>
    </row>
    <row r="93" spans="1:21" s="1" customFormat="1" ht="36" x14ac:dyDescent="0.2">
      <c r="A93" s="289"/>
      <c r="B93" s="292"/>
      <c r="C93" s="10" t="s">
        <v>308</v>
      </c>
      <c r="D93" s="38">
        <f t="shared" si="8"/>
        <v>0</v>
      </c>
      <c r="E93" s="53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T93" s="77"/>
      <c r="U93" s="77"/>
    </row>
    <row r="94" spans="1:21" s="1" customFormat="1" ht="24" x14ac:dyDescent="0.2">
      <c r="A94" s="289"/>
      <c r="B94" s="292"/>
      <c r="C94" s="10" t="s">
        <v>250</v>
      </c>
      <c r="D94" s="38">
        <f t="shared" si="8"/>
        <v>0</v>
      </c>
      <c r="E94" s="53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T94" s="77"/>
      <c r="U94" s="77"/>
    </row>
    <row r="95" spans="1:21" s="1" customFormat="1" ht="36" x14ac:dyDescent="0.2">
      <c r="A95" s="290"/>
      <c r="B95" s="293"/>
      <c r="C95" s="22" t="s">
        <v>309</v>
      </c>
      <c r="D95" s="38">
        <f t="shared" si="8"/>
        <v>45424837</v>
      </c>
      <c r="E95" s="53">
        <v>45424837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T95" s="77"/>
      <c r="U95" s="77"/>
    </row>
    <row r="96" spans="1:21" s="1" customFormat="1" ht="24" x14ac:dyDescent="0.2">
      <c r="A96" s="20">
        <v>82</v>
      </c>
      <c r="B96" s="13" t="s">
        <v>143</v>
      </c>
      <c r="C96" s="10" t="s">
        <v>49</v>
      </c>
      <c r="D96" s="38">
        <f t="shared" si="8"/>
        <v>0</v>
      </c>
      <c r="E96" s="53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T96" s="77"/>
      <c r="U96" s="77"/>
    </row>
    <row r="97" spans="1:21" s="1" customFormat="1" x14ac:dyDescent="0.2">
      <c r="A97" s="20">
        <v>83</v>
      </c>
      <c r="B97" s="13" t="s">
        <v>144</v>
      </c>
      <c r="C97" s="10" t="s">
        <v>145</v>
      </c>
      <c r="D97" s="38">
        <f t="shared" si="8"/>
        <v>0</v>
      </c>
      <c r="E97" s="53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T97" s="77"/>
      <c r="U97" s="77"/>
    </row>
    <row r="98" spans="1:21" s="1" customFormat="1" x14ac:dyDescent="0.2">
      <c r="A98" s="20">
        <v>84</v>
      </c>
      <c r="B98" s="21" t="s">
        <v>146</v>
      </c>
      <c r="C98" s="10" t="s">
        <v>147</v>
      </c>
      <c r="D98" s="38">
        <f t="shared" si="8"/>
        <v>282491261</v>
      </c>
      <c r="E98" s="53">
        <v>282491261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/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T98" s="77"/>
      <c r="U98" s="77"/>
    </row>
    <row r="99" spans="1:21" s="1" customFormat="1" x14ac:dyDescent="0.2">
      <c r="A99" s="20">
        <v>85</v>
      </c>
      <c r="B99" s="13" t="s">
        <v>148</v>
      </c>
      <c r="C99" s="10" t="s">
        <v>27</v>
      </c>
      <c r="D99" s="38">
        <f t="shared" si="8"/>
        <v>44878474</v>
      </c>
      <c r="E99" s="53">
        <v>44878474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/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T99" s="77"/>
      <c r="U99" s="77"/>
    </row>
    <row r="100" spans="1:21" s="1" customFormat="1" x14ac:dyDescent="0.2">
      <c r="A100" s="20">
        <v>86</v>
      </c>
      <c r="B100" s="21" t="s">
        <v>149</v>
      </c>
      <c r="C100" s="10" t="s">
        <v>12</v>
      </c>
      <c r="D100" s="38">
        <f t="shared" si="8"/>
        <v>49896334</v>
      </c>
      <c r="E100" s="53">
        <v>49896334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/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T100" s="77"/>
      <c r="U100" s="77"/>
    </row>
    <row r="101" spans="1:21" s="1" customFormat="1" x14ac:dyDescent="0.2">
      <c r="A101" s="20">
        <v>87</v>
      </c>
      <c r="B101" s="21" t="s">
        <v>150</v>
      </c>
      <c r="C101" s="10" t="s">
        <v>26</v>
      </c>
      <c r="D101" s="38">
        <f t="shared" si="8"/>
        <v>133056670</v>
      </c>
      <c r="E101" s="53">
        <v>133056670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/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T101" s="77"/>
      <c r="U101" s="77"/>
    </row>
    <row r="102" spans="1:21" s="1" customFormat="1" x14ac:dyDescent="0.2">
      <c r="A102" s="20">
        <v>88</v>
      </c>
      <c r="B102" s="13" t="s">
        <v>151</v>
      </c>
      <c r="C102" s="10" t="s">
        <v>43</v>
      </c>
      <c r="D102" s="38">
        <f t="shared" si="8"/>
        <v>62941844</v>
      </c>
      <c r="E102" s="53">
        <v>62782525</v>
      </c>
      <c r="F102" s="38">
        <v>0</v>
      </c>
      <c r="G102" s="38">
        <v>0</v>
      </c>
      <c r="H102" s="38">
        <v>159319</v>
      </c>
      <c r="I102" s="38">
        <v>0</v>
      </c>
      <c r="J102" s="38">
        <v>0</v>
      </c>
      <c r="K102" s="38">
        <v>0</v>
      </c>
      <c r="L102" s="38"/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T102" s="77"/>
      <c r="U102" s="77"/>
    </row>
    <row r="103" spans="1:21" s="1" customFormat="1" x14ac:dyDescent="0.2">
      <c r="A103" s="20">
        <v>89</v>
      </c>
      <c r="B103" s="12" t="s">
        <v>153</v>
      </c>
      <c r="C103" s="10" t="s">
        <v>28</v>
      </c>
      <c r="D103" s="38">
        <f t="shared" si="8"/>
        <v>87682514</v>
      </c>
      <c r="E103" s="53">
        <v>87682514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/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T103" s="77"/>
      <c r="U103" s="77"/>
    </row>
    <row r="104" spans="1:21" s="1" customFormat="1" x14ac:dyDescent="0.2">
      <c r="A104" s="20">
        <v>90</v>
      </c>
      <c r="B104" s="12" t="s">
        <v>154</v>
      </c>
      <c r="C104" s="10" t="s">
        <v>29</v>
      </c>
      <c r="D104" s="38">
        <f t="shared" si="8"/>
        <v>129233039</v>
      </c>
      <c r="E104" s="53">
        <v>129173294</v>
      </c>
      <c r="F104" s="38">
        <v>0</v>
      </c>
      <c r="G104" s="38">
        <v>0</v>
      </c>
      <c r="H104" s="38">
        <v>59745</v>
      </c>
      <c r="I104" s="38">
        <v>0</v>
      </c>
      <c r="J104" s="38">
        <v>0</v>
      </c>
      <c r="K104" s="38">
        <v>0</v>
      </c>
      <c r="L104" s="38"/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T104" s="77"/>
      <c r="U104" s="77"/>
    </row>
    <row r="105" spans="1:21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8"/>
        <v>48246458</v>
      </c>
      <c r="E105" s="53">
        <v>48206628</v>
      </c>
      <c r="F105" s="38">
        <v>0</v>
      </c>
      <c r="G105" s="38">
        <v>0</v>
      </c>
      <c r="H105" s="38">
        <v>39830</v>
      </c>
      <c r="I105" s="38">
        <v>0</v>
      </c>
      <c r="J105" s="38">
        <v>0</v>
      </c>
      <c r="K105" s="38">
        <v>0</v>
      </c>
      <c r="L105" s="38"/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T105" s="77"/>
      <c r="U105" s="77"/>
    </row>
    <row r="106" spans="1:21" s="19" customFormat="1" x14ac:dyDescent="0.2">
      <c r="A106" s="20">
        <v>92</v>
      </c>
      <c r="B106" s="12" t="s">
        <v>156</v>
      </c>
      <c r="C106" s="10" t="s">
        <v>30</v>
      </c>
      <c r="D106" s="39">
        <f t="shared" si="8"/>
        <v>63892808</v>
      </c>
      <c r="E106" s="56">
        <v>63892808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/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T106" s="141"/>
      <c r="U106" s="141"/>
    </row>
    <row r="107" spans="1:21" s="1" customFormat="1" x14ac:dyDescent="0.2">
      <c r="A107" s="20">
        <v>93</v>
      </c>
      <c r="B107" s="12" t="s">
        <v>157</v>
      </c>
      <c r="C107" s="10" t="s">
        <v>15</v>
      </c>
      <c r="D107" s="38">
        <f t="shared" si="8"/>
        <v>105922151</v>
      </c>
      <c r="E107" s="53">
        <v>96962851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8959300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T107" s="77"/>
      <c r="U107" s="77"/>
    </row>
    <row r="108" spans="1:21" s="1" customFormat="1" x14ac:dyDescent="0.2">
      <c r="A108" s="20">
        <v>94</v>
      </c>
      <c r="B108" s="13" t="s">
        <v>158</v>
      </c>
      <c r="C108" s="10" t="s">
        <v>13</v>
      </c>
      <c r="D108" s="38">
        <f t="shared" si="8"/>
        <v>297899586</v>
      </c>
      <c r="E108" s="53">
        <v>243673054</v>
      </c>
      <c r="F108" s="38">
        <v>1290543</v>
      </c>
      <c r="G108" s="38">
        <v>0</v>
      </c>
      <c r="H108" s="38">
        <v>19915</v>
      </c>
      <c r="I108" s="38">
        <v>39490764</v>
      </c>
      <c r="J108" s="38">
        <v>177149</v>
      </c>
      <c r="K108" s="38">
        <v>0</v>
      </c>
      <c r="L108" s="38">
        <v>13248161</v>
      </c>
      <c r="M108" s="38">
        <v>0</v>
      </c>
      <c r="N108" s="38">
        <v>1192245</v>
      </c>
      <c r="O108" s="38">
        <v>0</v>
      </c>
      <c r="P108" s="38">
        <v>0</v>
      </c>
      <c r="Q108" s="38">
        <v>0</v>
      </c>
      <c r="R108" s="38">
        <v>0</v>
      </c>
      <c r="T108" s="77"/>
      <c r="U108" s="77"/>
    </row>
    <row r="109" spans="1:21" s="1" customFormat="1" x14ac:dyDescent="0.2">
      <c r="A109" s="20">
        <v>95</v>
      </c>
      <c r="B109" s="21" t="s">
        <v>159</v>
      </c>
      <c r="C109" s="10" t="s">
        <v>31</v>
      </c>
      <c r="D109" s="38">
        <f t="shared" si="8"/>
        <v>48305426</v>
      </c>
      <c r="E109" s="53">
        <v>48305426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/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T109" s="77"/>
      <c r="U109" s="77"/>
    </row>
    <row r="110" spans="1:21" s="1" customFormat="1" x14ac:dyDescent="0.2">
      <c r="A110" s="20">
        <v>96</v>
      </c>
      <c r="B110" s="12" t="s">
        <v>161</v>
      </c>
      <c r="C110" s="10" t="s">
        <v>33</v>
      </c>
      <c r="D110" s="38">
        <f t="shared" si="8"/>
        <v>115386015</v>
      </c>
      <c r="E110" s="53">
        <v>115386015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/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T110" s="77"/>
      <c r="U110" s="77"/>
    </row>
    <row r="111" spans="1:21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8"/>
        <v>0</v>
      </c>
      <c r="E111" s="53">
        <v>0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T111" s="77"/>
      <c r="U111" s="77"/>
    </row>
    <row r="112" spans="1:21" s="1" customFormat="1" x14ac:dyDescent="0.2">
      <c r="A112" s="20">
        <v>98</v>
      </c>
      <c r="B112" s="12" t="s">
        <v>165</v>
      </c>
      <c r="C112" s="10" t="s">
        <v>166</v>
      </c>
      <c r="D112" s="38">
        <f t="shared" si="8"/>
        <v>0</v>
      </c>
      <c r="E112" s="53">
        <v>0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T112" s="77"/>
      <c r="U112" s="77"/>
    </row>
    <row r="113" spans="1:21" s="1" customFormat="1" x14ac:dyDescent="0.2">
      <c r="A113" s="20">
        <v>99</v>
      </c>
      <c r="B113" s="21" t="s">
        <v>167</v>
      </c>
      <c r="C113" s="10" t="s">
        <v>168</v>
      </c>
      <c r="D113" s="38">
        <f t="shared" si="8"/>
        <v>0</v>
      </c>
      <c r="E113" s="53">
        <v>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T113" s="77"/>
      <c r="U113" s="77"/>
    </row>
    <row r="114" spans="1:21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8"/>
        <v>0</v>
      </c>
      <c r="E114" s="53">
        <v>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T114" s="77"/>
      <c r="U114" s="77"/>
    </row>
    <row r="115" spans="1:21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8"/>
        <v>0</v>
      </c>
      <c r="E115" s="53">
        <v>0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T115" s="77"/>
      <c r="U115" s="77"/>
    </row>
    <row r="116" spans="1:21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8"/>
        <v>0</v>
      </c>
      <c r="E116" s="53">
        <v>0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T116" s="77"/>
      <c r="U116" s="77"/>
    </row>
    <row r="117" spans="1:21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8"/>
        <v>0</v>
      </c>
      <c r="E117" s="53">
        <v>0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T117" s="77"/>
      <c r="U117" s="77"/>
    </row>
    <row r="118" spans="1:21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8"/>
        <v>0</v>
      </c>
      <c r="E118" s="53">
        <v>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T118" s="77"/>
      <c r="U118" s="77"/>
    </row>
    <row r="119" spans="1:21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8"/>
        <v>224764404</v>
      </c>
      <c r="E119" s="53">
        <v>9877301</v>
      </c>
      <c r="F119" s="38">
        <v>160692135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54194968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T119" s="77"/>
      <c r="U119" s="77"/>
    </row>
    <row r="120" spans="1:21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8"/>
        <v>0</v>
      </c>
      <c r="E120" s="53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/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T120" s="77"/>
      <c r="U120" s="77"/>
    </row>
    <row r="121" spans="1:21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8"/>
        <v>0</v>
      </c>
      <c r="E121" s="53">
        <v>0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T121" s="77"/>
      <c r="U121" s="77"/>
    </row>
    <row r="122" spans="1:21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8"/>
        <v>19661072</v>
      </c>
      <c r="E122" s="53">
        <v>19661072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/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T122" s="77"/>
      <c r="U122" s="77"/>
    </row>
    <row r="123" spans="1:21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8"/>
        <v>0</v>
      </c>
      <c r="E123" s="53">
        <v>0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T123" s="77"/>
      <c r="U123" s="77"/>
    </row>
    <row r="124" spans="1:21" s="1" customFormat="1" x14ac:dyDescent="0.2">
      <c r="A124" s="20">
        <v>110</v>
      </c>
      <c r="B124" s="12" t="s">
        <v>330</v>
      </c>
      <c r="C124" s="10" t="s">
        <v>318</v>
      </c>
      <c r="D124" s="38">
        <f t="shared" si="8"/>
        <v>0</v>
      </c>
      <c r="E124" s="53">
        <v>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T124" s="77"/>
      <c r="U124" s="77"/>
    </row>
    <row r="125" spans="1:21" s="1" customFormat="1" x14ac:dyDescent="0.2">
      <c r="A125" s="20">
        <v>111</v>
      </c>
      <c r="B125" s="55" t="s">
        <v>419</v>
      </c>
      <c r="C125" s="15" t="s">
        <v>420</v>
      </c>
      <c r="D125" s="38">
        <f t="shared" si="8"/>
        <v>0</v>
      </c>
      <c r="E125" s="53">
        <v>0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T125" s="77"/>
      <c r="U125" s="77"/>
    </row>
    <row r="126" spans="1:21" s="1" customFormat="1" ht="13.5" customHeight="1" x14ac:dyDescent="0.2">
      <c r="A126" s="20">
        <v>112</v>
      </c>
      <c r="B126" s="13" t="s">
        <v>187</v>
      </c>
      <c r="C126" s="10" t="s">
        <v>321</v>
      </c>
      <c r="D126" s="38">
        <f t="shared" si="8"/>
        <v>0</v>
      </c>
      <c r="E126" s="53">
        <v>0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T126" s="77"/>
      <c r="U126" s="77"/>
    </row>
    <row r="127" spans="1:21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8"/>
        <v>0</v>
      </c>
      <c r="E127" s="53">
        <v>0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T127" s="77"/>
      <c r="U127" s="77"/>
    </row>
    <row r="128" spans="1:21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8"/>
        <v>0</v>
      </c>
      <c r="E128" s="53">
        <v>0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T128" s="77"/>
      <c r="U128" s="77"/>
    </row>
    <row r="129" spans="1:21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8"/>
        <v>3455785506</v>
      </c>
      <c r="E129" s="53">
        <v>2076269865</v>
      </c>
      <c r="F129" s="38">
        <v>305290494</v>
      </c>
      <c r="G129" s="38">
        <v>0</v>
      </c>
      <c r="H129" s="38">
        <v>0</v>
      </c>
      <c r="I129" s="38">
        <v>169616777</v>
      </c>
      <c r="J129" s="38">
        <v>0</v>
      </c>
      <c r="K129" s="38">
        <v>12788336</v>
      </c>
      <c r="L129" s="38">
        <v>891820034</v>
      </c>
      <c r="M129" s="38">
        <v>142476640</v>
      </c>
      <c r="N129" s="38">
        <v>29557741</v>
      </c>
      <c r="O129" s="38">
        <v>0</v>
      </c>
      <c r="P129" s="38">
        <v>0</v>
      </c>
      <c r="Q129" s="38">
        <v>97432020</v>
      </c>
      <c r="R129" s="38">
        <v>126627552</v>
      </c>
      <c r="T129" s="77"/>
      <c r="U129" s="77"/>
    </row>
    <row r="130" spans="1:21" ht="10.5" customHeight="1" x14ac:dyDescent="0.2">
      <c r="A130" s="20">
        <v>116</v>
      </c>
      <c r="B130" s="21" t="s">
        <v>192</v>
      </c>
      <c r="C130" s="10" t="s">
        <v>193</v>
      </c>
      <c r="D130" s="40">
        <f t="shared" si="8"/>
        <v>3712379911</v>
      </c>
      <c r="E130" s="52">
        <v>110252627</v>
      </c>
      <c r="F130" s="40">
        <v>3016652953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585474331</v>
      </c>
      <c r="M130" s="40">
        <v>562276231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</row>
    <row r="131" spans="1:21" s="1" customFormat="1" x14ac:dyDescent="0.2">
      <c r="A131" s="20">
        <v>117</v>
      </c>
      <c r="B131" s="21" t="s">
        <v>194</v>
      </c>
      <c r="C131" s="10" t="s">
        <v>40</v>
      </c>
      <c r="D131" s="38">
        <f t="shared" si="8"/>
        <v>2513082499</v>
      </c>
      <c r="E131" s="53">
        <v>701259375</v>
      </c>
      <c r="F131" s="38">
        <v>0</v>
      </c>
      <c r="G131" s="38">
        <v>0</v>
      </c>
      <c r="H131" s="38">
        <v>0</v>
      </c>
      <c r="I131" s="38">
        <v>285508752</v>
      </c>
      <c r="J131" s="38">
        <v>62150687</v>
      </c>
      <c r="K131" s="38">
        <v>62015527</v>
      </c>
      <c r="L131" s="38">
        <v>1402148158</v>
      </c>
      <c r="M131" s="38">
        <v>0</v>
      </c>
      <c r="N131" s="38">
        <v>305287233</v>
      </c>
      <c r="O131" s="38">
        <v>370380463</v>
      </c>
      <c r="P131" s="38">
        <v>361295430</v>
      </c>
      <c r="Q131" s="38">
        <v>0</v>
      </c>
      <c r="R131" s="38">
        <v>0</v>
      </c>
      <c r="T131" s="77"/>
      <c r="U131" s="77"/>
    </row>
    <row r="132" spans="1:21" s="1" customFormat="1" x14ac:dyDescent="0.2">
      <c r="A132" s="20">
        <v>118</v>
      </c>
      <c r="B132" s="12" t="s">
        <v>195</v>
      </c>
      <c r="C132" s="10" t="s">
        <v>46</v>
      </c>
      <c r="D132" s="38">
        <f t="shared" si="8"/>
        <v>1878184568</v>
      </c>
      <c r="E132" s="53">
        <v>1204574208</v>
      </c>
      <c r="F132" s="38">
        <v>389172432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284437928</v>
      </c>
      <c r="M132" s="38">
        <v>41463135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T132" s="77"/>
      <c r="U132" s="77"/>
    </row>
    <row r="133" spans="1:21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8"/>
        <v>392809570</v>
      </c>
      <c r="E133" s="53">
        <v>385072958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7736612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T133" s="77"/>
      <c r="U133" s="77"/>
    </row>
    <row r="134" spans="1:21" s="1" customFormat="1" x14ac:dyDescent="0.2">
      <c r="A134" s="20">
        <v>120</v>
      </c>
      <c r="B134" s="12" t="s">
        <v>197</v>
      </c>
      <c r="C134" s="10" t="s">
        <v>48</v>
      </c>
      <c r="D134" s="38">
        <f t="shared" si="8"/>
        <v>1573247290</v>
      </c>
      <c r="E134" s="53">
        <v>1260792123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312455167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T134" s="77"/>
      <c r="U134" s="77"/>
    </row>
    <row r="135" spans="1:21" s="1" customFormat="1" x14ac:dyDescent="0.2">
      <c r="A135" s="20">
        <v>121</v>
      </c>
      <c r="B135" s="21" t="s">
        <v>198</v>
      </c>
      <c r="C135" s="10" t="s">
        <v>47</v>
      </c>
      <c r="D135" s="38">
        <f t="shared" si="8"/>
        <v>0</v>
      </c>
      <c r="E135" s="53">
        <v>0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T135" s="77"/>
      <c r="U135" s="77"/>
    </row>
    <row r="136" spans="1:21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8"/>
        <v>0</v>
      </c>
      <c r="E136" s="53">
        <v>0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T136" s="77"/>
      <c r="U136" s="77"/>
    </row>
    <row r="137" spans="1:21" s="1" customFormat="1" x14ac:dyDescent="0.2">
      <c r="A137" s="20">
        <v>123</v>
      </c>
      <c r="B137" s="21" t="s">
        <v>201</v>
      </c>
      <c r="C137" s="10" t="s">
        <v>41</v>
      </c>
      <c r="D137" s="38">
        <f t="shared" si="8"/>
        <v>420072345</v>
      </c>
      <c r="E137" s="53">
        <v>336960593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83111752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T137" s="77"/>
      <c r="U137" s="77"/>
    </row>
    <row r="138" spans="1:21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8"/>
        <v>1770737647</v>
      </c>
      <c r="E138" s="53">
        <v>1400036217</v>
      </c>
      <c r="F138" s="38">
        <v>411875</v>
      </c>
      <c r="G138" s="38">
        <v>0</v>
      </c>
      <c r="H138" s="38">
        <v>59745</v>
      </c>
      <c r="I138" s="38">
        <v>122242767</v>
      </c>
      <c r="J138" s="38">
        <v>0</v>
      </c>
      <c r="K138" s="38">
        <v>46622125</v>
      </c>
      <c r="L138" s="38">
        <v>201364918</v>
      </c>
      <c r="M138" s="38">
        <v>0</v>
      </c>
      <c r="N138" s="38">
        <v>1464877</v>
      </c>
      <c r="O138" s="38">
        <v>0</v>
      </c>
      <c r="P138" s="38">
        <v>0</v>
      </c>
      <c r="Q138" s="38">
        <v>108567108</v>
      </c>
      <c r="R138" s="38">
        <v>0</v>
      </c>
      <c r="T138" s="77"/>
      <c r="U138" s="77"/>
    </row>
    <row r="139" spans="1:21" s="1" customFormat="1" ht="24" x14ac:dyDescent="0.2">
      <c r="A139" s="20">
        <v>125</v>
      </c>
      <c r="B139" s="13" t="s">
        <v>203</v>
      </c>
      <c r="C139" s="10" t="s">
        <v>461</v>
      </c>
      <c r="D139" s="38">
        <f t="shared" si="8"/>
        <v>1757347755</v>
      </c>
      <c r="E139" s="53">
        <v>1446855895</v>
      </c>
      <c r="F139" s="38">
        <v>961043</v>
      </c>
      <c r="G139" s="38">
        <v>0</v>
      </c>
      <c r="H139" s="38">
        <v>9957</v>
      </c>
      <c r="I139" s="38">
        <v>101795037</v>
      </c>
      <c r="J139" s="38">
        <v>0</v>
      </c>
      <c r="K139" s="38">
        <v>10888446</v>
      </c>
      <c r="L139" s="38">
        <v>196837377</v>
      </c>
      <c r="M139" s="38">
        <v>0</v>
      </c>
      <c r="N139" s="38">
        <v>1464877</v>
      </c>
      <c r="O139" s="38">
        <v>0</v>
      </c>
      <c r="P139" s="38">
        <v>0</v>
      </c>
      <c r="Q139" s="38">
        <v>22734138</v>
      </c>
      <c r="R139" s="38">
        <v>0</v>
      </c>
      <c r="T139" s="77"/>
      <c r="U139" s="77"/>
    </row>
    <row r="140" spans="1:21" x14ac:dyDescent="0.2">
      <c r="A140" s="20">
        <v>126</v>
      </c>
      <c r="B140" s="21" t="s">
        <v>204</v>
      </c>
      <c r="C140" s="10" t="s">
        <v>205</v>
      </c>
      <c r="D140" s="40">
        <f t="shared" si="8"/>
        <v>1207413886</v>
      </c>
      <c r="E140" s="52">
        <v>972057331</v>
      </c>
      <c r="F140" s="40">
        <v>0</v>
      </c>
      <c r="G140" s="40">
        <v>235356555</v>
      </c>
      <c r="H140" s="40">
        <v>0</v>
      </c>
      <c r="I140" s="40">
        <v>0</v>
      </c>
      <c r="J140" s="40">
        <v>0</v>
      </c>
      <c r="K140" s="40">
        <v>0</v>
      </c>
      <c r="L140" s="40"/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</row>
    <row r="141" spans="1:21" x14ac:dyDescent="0.2">
      <c r="A141" s="20">
        <v>127</v>
      </c>
      <c r="B141" s="12" t="s">
        <v>206</v>
      </c>
      <c r="C141" s="10" t="s">
        <v>207</v>
      </c>
      <c r="D141" s="40">
        <f t="shared" ref="D141:D149" si="9">E141+F141+G141+H141+I141+J141+K141+L141</f>
        <v>0</v>
      </c>
      <c r="E141" s="52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21" x14ac:dyDescent="0.2">
      <c r="A142" s="20">
        <v>128</v>
      </c>
      <c r="B142" s="21" t="s">
        <v>208</v>
      </c>
      <c r="C142" s="10" t="s">
        <v>209</v>
      </c>
      <c r="D142" s="40">
        <f t="shared" si="9"/>
        <v>0</v>
      </c>
      <c r="E142" s="52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21" x14ac:dyDescent="0.2">
      <c r="A143" s="20">
        <v>129</v>
      </c>
      <c r="B143" s="89" t="s">
        <v>252</v>
      </c>
      <c r="C143" s="91" t="s">
        <v>253</v>
      </c>
      <c r="D143" s="40">
        <f t="shared" si="9"/>
        <v>0</v>
      </c>
      <c r="E143" s="52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21" x14ac:dyDescent="0.2">
      <c r="A144" s="20">
        <v>130</v>
      </c>
      <c r="B144" s="92" t="s">
        <v>254</v>
      </c>
      <c r="C144" s="41" t="s">
        <v>255</v>
      </c>
      <c r="D144" s="40">
        <f t="shared" si="9"/>
        <v>0</v>
      </c>
      <c r="E144" s="52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79" x14ac:dyDescent="0.2">
      <c r="A145" s="20">
        <v>131</v>
      </c>
      <c r="B145" s="93" t="s">
        <v>256</v>
      </c>
      <c r="C145" s="145" t="s">
        <v>417</v>
      </c>
      <c r="D145" s="40">
        <f t="shared" si="9"/>
        <v>0</v>
      </c>
      <c r="E145" s="52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</row>
    <row r="146" spans="1:79" x14ac:dyDescent="0.2">
      <c r="A146" s="20">
        <v>132</v>
      </c>
      <c r="B146" s="20" t="s">
        <v>260</v>
      </c>
      <c r="C146" s="28" t="s">
        <v>261</v>
      </c>
      <c r="D146" s="40">
        <f t="shared" si="9"/>
        <v>0</v>
      </c>
      <c r="E146" s="52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1:79" x14ac:dyDescent="0.2">
      <c r="A147" s="20">
        <v>133</v>
      </c>
      <c r="B147" s="55" t="s">
        <v>312</v>
      </c>
      <c r="C147" s="28" t="s">
        <v>311</v>
      </c>
      <c r="D147" s="40">
        <f t="shared" si="9"/>
        <v>0</v>
      </c>
      <c r="E147" s="52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79" x14ac:dyDescent="0.2">
      <c r="A148" s="20">
        <v>134</v>
      </c>
      <c r="B148" s="55" t="s">
        <v>320</v>
      </c>
      <c r="C148" s="28" t="s">
        <v>317</v>
      </c>
      <c r="D148" s="40">
        <f t="shared" si="9"/>
        <v>0</v>
      </c>
      <c r="E148" s="52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1:79" s="4" customFormat="1" ht="13.5" customHeight="1" x14ac:dyDescent="0.2">
      <c r="A149" s="20">
        <v>135</v>
      </c>
      <c r="B149" s="55" t="s">
        <v>412</v>
      </c>
      <c r="C149" s="15" t="s">
        <v>413</v>
      </c>
      <c r="D149" s="40">
        <f t="shared" si="9"/>
        <v>0</v>
      </c>
      <c r="E149" s="52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8"/>
      <c r="T149" s="33"/>
      <c r="U149" s="33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</row>
    <row r="151" spans="1:79" s="4" customFormat="1" x14ac:dyDescent="0.2">
      <c r="A151" s="6"/>
      <c r="B151" s="6"/>
      <c r="C151" s="7"/>
      <c r="D151" s="33"/>
      <c r="E151" s="33"/>
      <c r="S151" s="8"/>
      <c r="T151" s="33"/>
      <c r="U151" s="33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</row>
    <row r="152" spans="1:79" s="4" customFormat="1" x14ac:dyDescent="0.2">
      <c r="A152" s="6"/>
      <c r="B152" s="6"/>
      <c r="C152" s="7"/>
      <c r="D152" s="33"/>
      <c r="E152" s="33"/>
      <c r="S152" s="8"/>
      <c r="T152" s="33"/>
      <c r="U152" s="33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</row>
    <row r="153" spans="1:79" x14ac:dyDescent="0.2">
      <c r="D153" s="33" t="e">
        <f>#REF!+#REF!+D9</f>
        <v>#REF!</v>
      </c>
      <c r="E153" s="33" t="e">
        <f>#REF!+#REF!+E9</f>
        <v>#REF!</v>
      </c>
      <c r="F153" s="33" t="e">
        <f>#REF!+#REF!+F9</f>
        <v>#REF!</v>
      </c>
      <c r="G153" s="33" t="e">
        <f>#REF!+#REF!+G9</f>
        <v>#REF!</v>
      </c>
      <c r="H153" s="33"/>
      <c r="I153" s="33" t="e">
        <f>#REF!+#REF!+I9</f>
        <v>#REF!</v>
      </c>
      <c r="J153" s="33" t="e">
        <f>#REF!+#REF!+J9</f>
        <v>#REF!</v>
      </c>
      <c r="K153" s="33" t="e">
        <f>#REF!+#REF!+K9</f>
        <v>#REF!</v>
      </c>
      <c r="L153" s="33" t="e">
        <f>#REF!+#REF!+L9</f>
        <v>#REF!</v>
      </c>
      <c r="M153" s="33" t="e">
        <f>#REF!+#REF!+M9</f>
        <v>#REF!</v>
      </c>
      <c r="N153" s="33" t="e">
        <f>#REF!+#REF!+N9</f>
        <v>#REF!</v>
      </c>
      <c r="O153" s="33" t="e">
        <f>#REF!+#REF!+O9</f>
        <v>#REF!</v>
      </c>
      <c r="P153" s="33" t="e">
        <f>#REF!+#REF!+P9</f>
        <v>#REF!</v>
      </c>
      <c r="Q153" s="33" t="e">
        <f>#REF!+#REF!+Q9</f>
        <v>#REF!</v>
      </c>
      <c r="R153" s="33" t="e">
        <f>#REF!+#REF!+R9</f>
        <v>#REF!</v>
      </c>
    </row>
  </sheetData>
  <mergeCells count="24">
    <mergeCell ref="A2:L2"/>
    <mergeCell ref="A4:A7"/>
    <mergeCell ref="B4:B7"/>
    <mergeCell ref="C4:C7"/>
    <mergeCell ref="E5:E7"/>
    <mergeCell ref="F5:F7"/>
    <mergeCell ref="D5:D7"/>
    <mergeCell ref="L5:L7"/>
    <mergeCell ref="K5:K7"/>
    <mergeCell ref="H5:H7"/>
    <mergeCell ref="A8:C8"/>
    <mergeCell ref="A11:C11"/>
    <mergeCell ref="A92:A95"/>
    <mergeCell ref="B92:B95"/>
    <mergeCell ref="I5:I7"/>
    <mergeCell ref="G5:G7"/>
    <mergeCell ref="M5:R5"/>
    <mergeCell ref="D4:R4"/>
    <mergeCell ref="R6:R7"/>
    <mergeCell ref="P6:P7"/>
    <mergeCell ref="O6:O7"/>
    <mergeCell ref="N6:N7"/>
    <mergeCell ref="M6:M7"/>
    <mergeCell ref="Q6:Q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55"/>
  <sheetViews>
    <sheetView zoomScale="90" zoomScaleNormal="90" workbookViewId="0">
      <pane xSplit="3" ySplit="13" topLeftCell="G134" activePane="bottomRight" state="frozen"/>
      <selection pane="topRight" activeCell="D1" sqref="D1"/>
      <selection pane="bottomLeft" activeCell="A15" sqref="A15"/>
      <selection pane="bottomRight" activeCell="C155" sqref="C155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7" width="13.42578125" style="26" customWidth="1"/>
    <col min="18" max="19" width="13.85546875" style="26" customWidth="1"/>
    <col min="20" max="22" width="13.42578125" style="23" customWidth="1"/>
    <col min="23" max="16384" width="9.140625" style="23"/>
  </cols>
  <sheetData>
    <row r="1" spans="1:22" ht="19.5" customHeight="1" x14ac:dyDescent="0.2">
      <c r="A1" s="353" t="s">
        <v>433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</row>
    <row r="2" spans="1:22" ht="12.75" customHeight="1" x14ac:dyDescent="0.2">
      <c r="C2" s="25"/>
      <c r="V2" s="23" t="s">
        <v>278</v>
      </c>
    </row>
    <row r="3" spans="1:22" s="95" customFormat="1" ht="14.25" customHeight="1" x14ac:dyDescent="0.2">
      <c r="A3" s="339" t="s">
        <v>44</v>
      </c>
      <c r="B3" s="354" t="s">
        <v>345</v>
      </c>
      <c r="C3" s="339" t="s">
        <v>336</v>
      </c>
      <c r="D3" s="339" t="s">
        <v>376</v>
      </c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</row>
    <row r="4" spans="1:22" s="95" customFormat="1" ht="16.5" customHeight="1" x14ac:dyDescent="0.2">
      <c r="A4" s="339"/>
      <c r="B4" s="355"/>
      <c r="C4" s="339"/>
      <c r="D4" s="357" t="s">
        <v>263</v>
      </c>
      <c r="E4" s="340" t="s">
        <v>377</v>
      </c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8"/>
      <c r="Q4" s="339" t="s">
        <v>279</v>
      </c>
      <c r="R4" s="339"/>
      <c r="S4" s="339"/>
      <c r="T4" s="339"/>
      <c r="U4" s="339"/>
      <c r="V4" s="339"/>
    </row>
    <row r="5" spans="1:22" s="95" customFormat="1" ht="19.5" customHeight="1" x14ac:dyDescent="0.2">
      <c r="A5" s="339"/>
      <c r="B5" s="355"/>
      <c r="C5" s="339"/>
      <c r="D5" s="357"/>
      <c r="E5" s="358" t="s">
        <v>378</v>
      </c>
      <c r="F5" s="359"/>
      <c r="G5" s="360"/>
      <c r="H5" s="340" t="s">
        <v>379</v>
      </c>
      <c r="I5" s="336"/>
      <c r="J5" s="336"/>
      <c r="K5" s="336"/>
      <c r="L5" s="336"/>
      <c r="M5" s="338"/>
      <c r="N5" s="358" t="s">
        <v>380</v>
      </c>
      <c r="O5" s="359"/>
      <c r="P5" s="360"/>
      <c r="Q5" s="339" t="s">
        <v>230</v>
      </c>
      <c r="R5" s="336" t="s">
        <v>275</v>
      </c>
      <c r="S5" s="337"/>
      <c r="T5" s="336"/>
      <c r="U5" s="336"/>
      <c r="V5" s="338"/>
    </row>
    <row r="6" spans="1:22" s="95" customFormat="1" ht="24.75" customHeight="1" x14ac:dyDescent="0.2">
      <c r="A6" s="339"/>
      <c r="B6" s="355"/>
      <c r="C6" s="339"/>
      <c r="D6" s="357"/>
      <c r="E6" s="361"/>
      <c r="F6" s="362"/>
      <c r="G6" s="363"/>
      <c r="H6" s="339" t="s">
        <v>230</v>
      </c>
      <c r="I6" s="340" t="s">
        <v>275</v>
      </c>
      <c r="J6" s="336"/>
      <c r="K6" s="336"/>
      <c r="L6" s="336"/>
      <c r="M6" s="338"/>
      <c r="N6" s="361"/>
      <c r="O6" s="362"/>
      <c r="P6" s="363"/>
      <c r="Q6" s="339"/>
      <c r="R6" s="366" t="s">
        <v>381</v>
      </c>
      <c r="S6" s="367"/>
      <c r="T6" s="341" t="s">
        <v>460</v>
      </c>
      <c r="U6" s="342"/>
      <c r="V6" s="343"/>
    </row>
    <row r="7" spans="1:22" s="95" customFormat="1" ht="27.75" customHeight="1" x14ac:dyDescent="0.2">
      <c r="A7" s="339"/>
      <c r="B7" s="355"/>
      <c r="C7" s="339"/>
      <c r="D7" s="357"/>
      <c r="E7" s="339" t="s">
        <v>230</v>
      </c>
      <c r="F7" s="339" t="s">
        <v>275</v>
      </c>
      <c r="G7" s="339"/>
      <c r="H7" s="339"/>
      <c r="I7" s="338" t="s">
        <v>382</v>
      </c>
      <c r="J7" s="339" t="s">
        <v>383</v>
      </c>
      <c r="K7" s="339" t="s">
        <v>384</v>
      </c>
      <c r="L7" s="339"/>
      <c r="M7" s="339"/>
      <c r="N7" s="339" t="s">
        <v>230</v>
      </c>
      <c r="O7" s="336" t="s">
        <v>275</v>
      </c>
      <c r="P7" s="338"/>
      <c r="Q7" s="339"/>
      <c r="R7" s="368"/>
      <c r="S7" s="369"/>
      <c r="T7" s="344"/>
      <c r="U7" s="345"/>
      <c r="V7" s="346"/>
    </row>
    <row r="8" spans="1:22" s="95" customFormat="1" ht="13.5" customHeight="1" x14ac:dyDescent="0.2">
      <c r="A8" s="339"/>
      <c r="B8" s="355"/>
      <c r="C8" s="339"/>
      <c r="D8" s="357"/>
      <c r="E8" s="339"/>
      <c r="F8" s="373" t="s">
        <v>385</v>
      </c>
      <c r="G8" s="339" t="s">
        <v>331</v>
      </c>
      <c r="H8" s="339"/>
      <c r="I8" s="338"/>
      <c r="J8" s="339"/>
      <c r="K8" s="347" t="s">
        <v>230</v>
      </c>
      <c r="L8" s="340" t="s">
        <v>275</v>
      </c>
      <c r="M8" s="338"/>
      <c r="N8" s="339"/>
      <c r="O8" s="339" t="s">
        <v>386</v>
      </c>
      <c r="P8" s="347" t="s">
        <v>387</v>
      </c>
      <c r="Q8" s="339"/>
      <c r="R8" s="349" t="s">
        <v>274</v>
      </c>
      <c r="S8" s="370" t="s">
        <v>465</v>
      </c>
      <c r="T8" s="349" t="s">
        <v>274</v>
      </c>
      <c r="U8" s="351" t="s">
        <v>388</v>
      </c>
      <c r="V8" s="364" t="s">
        <v>389</v>
      </c>
    </row>
    <row r="9" spans="1:22" s="95" customFormat="1" ht="99" customHeight="1" x14ac:dyDescent="0.2">
      <c r="A9" s="339"/>
      <c r="B9" s="356"/>
      <c r="C9" s="339"/>
      <c r="D9" s="348"/>
      <c r="E9" s="339"/>
      <c r="F9" s="373"/>
      <c r="G9" s="339"/>
      <c r="H9" s="339"/>
      <c r="I9" s="338"/>
      <c r="J9" s="339"/>
      <c r="K9" s="348"/>
      <c r="L9" s="96" t="s">
        <v>374</v>
      </c>
      <c r="M9" s="96" t="s">
        <v>375</v>
      </c>
      <c r="N9" s="339"/>
      <c r="O9" s="339"/>
      <c r="P9" s="348"/>
      <c r="Q9" s="339"/>
      <c r="R9" s="350"/>
      <c r="S9" s="371"/>
      <c r="T9" s="350"/>
      <c r="U9" s="352"/>
      <c r="V9" s="365"/>
    </row>
    <row r="10" spans="1:22" ht="21" customHeight="1" x14ac:dyDescent="0.2">
      <c r="A10" s="372" t="s">
        <v>230</v>
      </c>
      <c r="B10" s="372"/>
      <c r="C10" s="372"/>
      <c r="D10" s="97">
        <f>D11+D12+D13</f>
        <v>13920153383</v>
      </c>
      <c r="E10" s="97">
        <f t="shared" ref="E10:V10" si="0">E11+E12+E13</f>
        <v>2889952450</v>
      </c>
      <c r="F10" s="97">
        <f t="shared" si="0"/>
        <v>175661291</v>
      </c>
      <c r="G10" s="97">
        <f t="shared" si="0"/>
        <v>2714291159</v>
      </c>
      <c r="H10" s="97">
        <f t="shared" si="0"/>
        <v>5845028680</v>
      </c>
      <c r="I10" s="97">
        <f t="shared" si="0"/>
        <v>5273959897</v>
      </c>
      <c r="J10" s="97">
        <f t="shared" si="0"/>
        <v>507354770</v>
      </c>
      <c r="K10" s="97">
        <f t="shared" si="0"/>
        <v>63714013</v>
      </c>
      <c r="L10" s="97">
        <f t="shared" si="0"/>
        <v>23940946</v>
      </c>
      <c r="M10" s="97">
        <f t="shared" si="0"/>
        <v>39773067</v>
      </c>
      <c r="N10" s="97">
        <f t="shared" si="0"/>
        <v>1199129910</v>
      </c>
      <c r="O10" s="97">
        <f t="shared" si="0"/>
        <v>969302280</v>
      </c>
      <c r="P10" s="97">
        <f t="shared" si="0"/>
        <v>229827630</v>
      </c>
      <c r="Q10" s="97">
        <f t="shared" si="0"/>
        <v>3986042343</v>
      </c>
      <c r="R10" s="97">
        <f t="shared" si="0"/>
        <v>1330902820</v>
      </c>
      <c r="S10" s="97">
        <f t="shared" si="0"/>
        <v>50729582</v>
      </c>
      <c r="T10" s="97">
        <f t="shared" si="0"/>
        <v>2655139523</v>
      </c>
      <c r="U10" s="97">
        <f t="shared" si="0"/>
        <v>664646394</v>
      </c>
      <c r="V10" s="97">
        <f t="shared" si="0"/>
        <v>1990493129</v>
      </c>
    </row>
    <row r="11" spans="1:22" ht="17.25" customHeight="1" x14ac:dyDescent="0.2">
      <c r="A11" s="374" t="s">
        <v>54</v>
      </c>
      <c r="B11" s="375"/>
      <c r="C11" s="376"/>
      <c r="D11" s="98">
        <v>114181379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98">
        <v>0</v>
      </c>
      <c r="P11" s="98">
        <v>0</v>
      </c>
      <c r="Q11" s="98">
        <v>114181379</v>
      </c>
      <c r="R11" s="98">
        <v>114181379</v>
      </c>
      <c r="S11" s="98">
        <v>3136599</v>
      </c>
      <c r="T11" s="94">
        <v>0</v>
      </c>
      <c r="U11" s="99">
        <v>0</v>
      </c>
      <c r="V11" s="231">
        <v>0</v>
      </c>
    </row>
    <row r="12" spans="1:22" ht="16.5" customHeight="1" x14ac:dyDescent="0.2">
      <c r="A12" s="374" t="s">
        <v>280</v>
      </c>
      <c r="B12" s="375"/>
      <c r="C12" s="375"/>
      <c r="D12" s="98">
        <f t="shared" ref="D12" si="1">E12+H12+N12+Q12</f>
        <v>47751681</v>
      </c>
      <c r="E12" s="98">
        <f t="shared" ref="E12" si="2">F12+G12</f>
        <v>0</v>
      </c>
      <c r="F12" s="98">
        <v>0</v>
      </c>
      <c r="G12" s="98">
        <v>0</v>
      </c>
      <c r="H12" s="98">
        <f t="shared" ref="H12" si="3">I12+J12+K12</f>
        <v>0</v>
      </c>
      <c r="I12" s="98">
        <v>0</v>
      </c>
      <c r="J12" s="98">
        <v>0</v>
      </c>
      <c r="K12" s="98">
        <f t="shared" ref="K12" si="4">L12+M12</f>
        <v>0</v>
      </c>
      <c r="L12" s="98">
        <v>0</v>
      </c>
      <c r="M12" s="98">
        <v>0</v>
      </c>
      <c r="N12" s="98">
        <f t="shared" ref="N12" si="5">O12+P12</f>
        <v>0</v>
      </c>
      <c r="O12" s="98">
        <v>0</v>
      </c>
      <c r="P12" s="98">
        <v>0</v>
      </c>
      <c r="Q12" s="98">
        <f t="shared" ref="Q12" si="6">R12+T12</f>
        <v>47751681</v>
      </c>
      <c r="R12" s="98"/>
      <c r="S12" s="98"/>
      <c r="T12" s="94">
        <f>U12+V12</f>
        <v>47751681</v>
      </c>
      <c r="U12" s="99">
        <v>0</v>
      </c>
      <c r="V12" s="94">
        <v>47751681</v>
      </c>
    </row>
    <row r="13" spans="1:22" ht="15.75" customHeight="1" x14ac:dyDescent="0.2">
      <c r="A13" s="377" t="s">
        <v>224</v>
      </c>
      <c r="B13" s="378"/>
      <c r="C13" s="379"/>
      <c r="D13" s="97">
        <f t="shared" ref="D13:J13" si="7">SUM(D14:D150)-D94</f>
        <v>13758220323</v>
      </c>
      <c r="E13" s="97">
        <f t="shared" si="7"/>
        <v>2889952450</v>
      </c>
      <c r="F13" s="97">
        <f t="shared" si="7"/>
        <v>175661291</v>
      </c>
      <c r="G13" s="97">
        <f t="shared" si="7"/>
        <v>2714291159</v>
      </c>
      <c r="H13" s="97">
        <f t="shared" si="7"/>
        <v>5845028680</v>
      </c>
      <c r="I13" s="97">
        <f t="shared" si="7"/>
        <v>5273959897</v>
      </c>
      <c r="J13" s="97">
        <f t="shared" si="7"/>
        <v>507354770</v>
      </c>
      <c r="K13" s="97">
        <f>L13+M13</f>
        <v>63714013</v>
      </c>
      <c r="L13" s="97">
        <f t="shared" ref="L13:V13" si="8">SUM(L14:L150)-L94</f>
        <v>23940946</v>
      </c>
      <c r="M13" s="97">
        <f t="shared" si="8"/>
        <v>39773067</v>
      </c>
      <c r="N13" s="97">
        <f t="shared" si="8"/>
        <v>1199129910</v>
      </c>
      <c r="O13" s="97">
        <f t="shared" si="8"/>
        <v>969302280</v>
      </c>
      <c r="P13" s="97">
        <f t="shared" si="8"/>
        <v>229827630</v>
      </c>
      <c r="Q13" s="97">
        <f t="shared" si="8"/>
        <v>3824109283</v>
      </c>
      <c r="R13" s="97">
        <f t="shared" si="8"/>
        <v>1216721441</v>
      </c>
      <c r="S13" s="97">
        <f t="shared" si="8"/>
        <v>47592983</v>
      </c>
      <c r="T13" s="97">
        <f t="shared" si="8"/>
        <v>2607387842</v>
      </c>
      <c r="U13" s="97">
        <f t="shared" si="8"/>
        <v>664646394</v>
      </c>
      <c r="V13" s="97">
        <f t="shared" si="8"/>
        <v>1942741448</v>
      </c>
    </row>
    <row r="14" spans="1:22" ht="12" customHeight="1" x14ac:dyDescent="0.2">
      <c r="A14" s="99">
        <v>1</v>
      </c>
      <c r="B14" s="100" t="s">
        <v>57</v>
      </c>
      <c r="C14" s="101" t="s">
        <v>42</v>
      </c>
      <c r="D14" s="98">
        <f>E14+H14+N14+Q14</f>
        <v>55665417</v>
      </c>
      <c r="E14" s="98">
        <f>F14+G14</f>
        <v>12246951</v>
      </c>
      <c r="F14" s="98">
        <v>762342</v>
      </c>
      <c r="G14" s="98">
        <v>11484609</v>
      </c>
      <c r="H14" s="98">
        <f>I14+J14+K14</f>
        <v>25468295</v>
      </c>
      <c r="I14" s="98">
        <v>22919507</v>
      </c>
      <c r="J14" s="98">
        <v>2204492</v>
      </c>
      <c r="K14" s="98">
        <f>L14+M14</f>
        <v>344296</v>
      </c>
      <c r="L14" s="98">
        <v>0</v>
      </c>
      <c r="M14" s="98">
        <v>344296</v>
      </c>
      <c r="N14" s="98">
        <f>O14+P14</f>
        <v>4219147</v>
      </c>
      <c r="O14" s="98">
        <v>3227453</v>
      </c>
      <c r="P14" s="98">
        <v>991694</v>
      </c>
      <c r="Q14" s="98">
        <f>R14+T14</f>
        <v>13731024</v>
      </c>
      <c r="R14" s="98">
        <v>1546083</v>
      </c>
      <c r="S14" s="98"/>
      <c r="T14" s="94">
        <f t="shared" ref="T14:T76" si="9">U14+V14</f>
        <v>12184941</v>
      </c>
      <c r="U14" s="94">
        <v>3157552</v>
      </c>
      <c r="V14" s="94">
        <v>9027389</v>
      </c>
    </row>
    <row r="15" spans="1:22" ht="12" customHeight="1" x14ac:dyDescent="0.2">
      <c r="A15" s="99">
        <v>2</v>
      </c>
      <c r="B15" s="102" t="s">
        <v>58</v>
      </c>
      <c r="C15" s="101" t="s">
        <v>210</v>
      </c>
      <c r="D15" s="98">
        <f t="shared" ref="D15:D77" si="10">E15+H15+N15+Q15</f>
        <v>55572297</v>
      </c>
      <c r="E15" s="98">
        <f t="shared" ref="E15:E80" si="11">F15+G15</f>
        <v>10905953</v>
      </c>
      <c r="F15" s="98">
        <v>766729</v>
      </c>
      <c r="G15" s="98">
        <v>10139224</v>
      </c>
      <c r="H15" s="98">
        <f t="shared" ref="H15:H80" si="12">I15+J15+K15</f>
        <v>26745473</v>
      </c>
      <c r="I15" s="98">
        <v>23687185</v>
      </c>
      <c r="J15" s="98">
        <v>2273938</v>
      </c>
      <c r="K15" s="98">
        <f t="shared" ref="K15:K80" si="13">L15+M15</f>
        <v>784350</v>
      </c>
      <c r="L15" s="98">
        <v>71961</v>
      </c>
      <c r="M15" s="98">
        <v>712389</v>
      </c>
      <c r="N15" s="98">
        <f t="shared" ref="N15:N80" si="14">O15+P15</f>
        <v>3910402</v>
      </c>
      <c r="O15" s="98">
        <v>2991406</v>
      </c>
      <c r="P15" s="98">
        <v>918996</v>
      </c>
      <c r="Q15" s="98">
        <f t="shared" ref="Q15:Q80" si="15">R15+T15</f>
        <v>14010469</v>
      </c>
      <c r="R15" s="94">
        <v>1443080</v>
      </c>
      <c r="S15" s="231"/>
      <c r="T15" s="94">
        <f t="shared" si="9"/>
        <v>12567389</v>
      </c>
      <c r="U15" s="149">
        <v>3206713</v>
      </c>
      <c r="V15" s="94">
        <v>9360676</v>
      </c>
    </row>
    <row r="16" spans="1:22" ht="12" customHeight="1" x14ac:dyDescent="0.2">
      <c r="A16" s="99">
        <v>3</v>
      </c>
      <c r="B16" s="103" t="s">
        <v>59</v>
      </c>
      <c r="C16" s="104" t="s">
        <v>5</v>
      </c>
      <c r="D16" s="98">
        <f t="shared" si="10"/>
        <v>188737805</v>
      </c>
      <c r="E16" s="98">
        <f t="shared" si="11"/>
        <v>43327182</v>
      </c>
      <c r="F16" s="98">
        <v>2405643</v>
      </c>
      <c r="G16" s="98">
        <v>40921539</v>
      </c>
      <c r="H16" s="98">
        <f t="shared" si="12"/>
        <v>85183572</v>
      </c>
      <c r="I16" s="98">
        <v>73940375</v>
      </c>
      <c r="J16" s="98">
        <v>8096416</v>
      </c>
      <c r="K16" s="98">
        <f t="shared" si="13"/>
        <v>3146781</v>
      </c>
      <c r="L16" s="98">
        <v>2334570</v>
      </c>
      <c r="M16" s="98">
        <v>812211</v>
      </c>
      <c r="N16" s="98">
        <f t="shared" si="14"/>
        <v>17406217</v>
      </c>
      <c r="O16" s="98">
        <v>14341499</v>
      </c>
      <c r="P16" s="98">
        <v>3064718</v>
      </c>
      <c r="Q16" s="98">
        <f t="shared" si="15"/>
        <v>42820834</v>
      </c>
      <c r="R16" s="94">
        <v>5288368</v>
      </c>
      <c r="S16" s="231"/>
      <c r="T16" s="94">
        <f t="shared" si="9"/>
        <v>37532466</v>
      </c>
      <c r="U16" s="149">
        <v>9958895</v>
      </c>
      <c r="V16" s="94">
        <v>27573571</v>
      </c>
    </row>
    <row r="17" spans="1:22" ht="12" customHeight="1" x14ac:dyDescent="0.2">
      <c r="A17" s="99">
        <v>4</v>
      </c>
      <c r="B17" s="100" t="s">
        <v>60</v>
      </c>
      <c r="C17" s="101" t="s">
        <v>211</v>
      </c>
      <c r="D17" s="98">
        <f t="shared" si="10"/>
        <v>57387464</v>
      </c>
      <c r="E17" s="98">
        <f t="shared" si="11"/>
        <v>10285745</v>
      </c>
      <c r="F17" s="98">
        <v>836210</v>
      </c>
      <c r="G17" s="98">
        <v>9449535</v>
      </c>
      <c r="H17" s="98">
        <f t="shared" si="12"/>
        <v>28383825</v>
      </c>
      <c r="I17" s="98">
        <v>25527606</v>
      </c>
      <c r="J17" s="98">
        <v>2445249</v>
      </c>
      <c r="K17" s="98">
        <f t="shared" si="13"/>
        <v>410970</v>
      </c>
      <c r="L17" s="98">
        <v>116862</v>
      </c>
      <c r="M17" s="98">
        <v>294108</v>
      </c>
      <c r="N17" s="98">
        <f t="shared" si="14"/>
        <v>3746378</v>
      </c>
      <c r="O17" s="98">
        <v>2889431</v>
      </c>
      <c r="P17" s="98">
        <v>856947</v>
      </c>
      <c r="Q17" s="98">
        <f t="shared" si="15"/>
        <v>14971516</v>
      </c>
      <c r="R17" s="94">
        <v>1327932</v>
      </c>
      <c r="S17" s="231"/>
      <c r="T17" s="94">
        <f t="shared" si="9"/>
        <v>13643584</v>
      </c>
      <c r="U17" s="149">
        <v>3474779</v>
      </c>
      <c r="V17" s="94">
        <v>10168805</v>
      </c>
    </row>
    <row r="18" spans="1:22" ht="12" customHeight="1" x14ac:dyDescent="0.2">
      <c r="A18" s="99">
        <v>5</v>
      </c>
      <c r="B18" s="100" t="s">
        <v>61</v>
      </c>
      <c r="C18" s="101" t="s">
        <v>8</v>
      </c>
      <c r="D18" s="98">
        <f t="shared" si="10"/>
        <v>66765653</v>
      </c>
      <c r="E18" s="98">
        <f t="shared" si="11"/>
        <v>14349330</v>
      </c>
      <c r="F18" s="98">
        <v>913717</v>
      </c>
      <c r="G18" s="98">
        <v>13435613</v>
      </c>
      <c r="H18" s="98">
        <f t="shared" si="12"/>
        <v>30962217</v>
      </c>
      <c r="I18" s="98">
        <v>27820998</v>
      </c>
      <c r="J18" s="98">
        <v>2657026</v>
      </c>
      <c r="K18" s="98">
        <f t="shared" si="13"/>
        <v>484193</v>
      </c>
      <c r="L18" s="98">
        <v>50552</v>
      </c>
      <c r="M18" s="98">
        <v>433641</v>
      </c>
      <c r="N18" s="98">
        <f t="shared" si="14"/>
        <v>5122205</v>
      </c>
      <c r="O18" s="98">
        <v>3972621</v>
      </c>
      <c r="P18" s="98">
        <v>1149584</v>
      </c>
      <c r="Q18" s="98">
        <f t="shared" si="15"/>
        <v>16331901</v>
      </c>
      <c r="R18" s="94">
        <v>1729898</v>
      </c>
      <c r="S18" s="231"/>
      <c r="T18" s="94">
        <f t="shared" si="9"/>
        <v>14602003</v>
      </c>
      <c r="U18" s="149">
        <v>3769914</v>
      </c>
      <c r="V18" s="94">
        <v>10832089</v>
      </c>
    </row>
    <row r="19" spans="1:22" ht="12" customHeight="1" x14ac:dyDescent="0.2">
      <c r="A19" s="99">
        <v>6</v>
      </c>
      <c r="B19" s="103" t="s">
        <v>62</v>
      </c>
      <c r="C19" s="104" t="s">
        <v>63</v>
      </c>
      <c r="D19" s="98">
        <f t="shared" si="10"/>
        <v>511623296</v>
      </c>
      <c r="E19" s="98">
        <f t="shared" si="11"/>
        <v>127738117</v>
      </c>
      <c r="F19" s="98">
        <v>6871271</v>
      </c>
      <c r="G19" s="98">
        <v>120866846</v>
      </c>
      <c r="H19" s="98">
        <f t="shared" si="12"/>
        <v>225779975</v>
      </c>
      <c r="I19" s="98">
        <v>202824080</v>
      </c>
      <c r="J19" s="98">
        <v>21638706</v>
      </c>
      <c r="K19" s="98">
        <f t="shared" si="13"/>
        <v>1317189</v>
      </c>
      <c r="L19" s="98">
        <v>428848</v>
      </c>
      <c r="M19" s="98">
        <v>888341</v>
      </c>
      <c r="N19" s="98">
        <f t="shared" si="14"/>
        <v>47337162</v>
      </c>
      <c r="O19" s="98">
        <v>38512620</v>
      </c>
      <c r="P19" s="98">
        <v>8824542</v>
      </c>
      <c r="Q19" s="98">
        <f t="shared" si="15"/>
        <v>110768042</v>
      </c>
      <c r="R19" s="94">
        <v>15344288</v>
      </c>
      <c r="S19" s="231"/>
      <c r="T19" s="94">
        <f t="shared" si="9"/>
        <v>95423754</v>
      </c>
      <c r="U19" s="149">
        <v>25272577</v>
      </c>
      <c r="V19" s="94">
        <v>70151177</v>
      </c>
    </row>
    <row r="20" spans="1:22" ht="12" customHeight="1" x14ac:dyDescent="0.2">
      <c r="A20" s="99">
        <v>7</v>
      </c>
      <c r="B20" s="105" t="s">
        <v>64</v>
      </c>
      <c r="C20" s="106" t="s">
        <v>212</v>
      </c>
      <c r="D20" s="98">
        <f t="shared" si="10"/>
        <v>179574296</v>
      </c>
      <c r="E20" s="98">
        <f t="shared" si="11"/>
        <v>37564335</v>
      </c>
      <c r="F20" s="98">
        <v>2439657</v>
      </c>
      <c r="G20" s="98">
        <v>35124678</v>
      </c>
      <c r="H20" s="98">
        <f t="shared" si="12"/>
        <v>81323483</v>
      </c>
      <c r="I20" s="98">
        <v>73800292</v>
      </c>
      <c r="J20" s="98">
        <v>6964601</v>
      </c>
      <c r="K20" s="98">
        <f t="shared" si="13"/>
        <v>558590</v>
      </c>
      <c r="L20" s="98">
        <v>37914</v>
      </c>
      <c r="M20" s="98">
        <v>520676</v>
      </c>
      <c r="N20" s="98">
        <f t="shared" si="14"/>
        <v>13602690</v>
      </c>
      <c r="O20" s="98">
        <v>10674522</v>
      </c>
      <c r="P20" s="98">
        <v>2928168</v>
      </c>
      <c r="Q20" s="98">
        <f t="shared" si="15"/>
        <v>47083788</v>
      </c>
      <c r="R20" s="94">
        <v>9005224</v>
      </c>
      <c r="S20" s="231"/>
      <c r="T20" s="94">
        <f t="shared" si="9"/>
        <v>38078564</v>
      </c>
      <c r="U20" s="149">
        <v>9861209</v>
      </c>
      <c r="V20" s="94">
        <v>28217355</v>
      </c>
    </row>
    <row r="21" spans="1:22" ht="12" customHeight="1" x14ac:dyDescent="0.2">
      <c r="A21" s="99">
        <v>8</v>
      </c>
      <c r="B21" s="103" t="s">
        <v>65</v>
      </c>
      <c r="C21" s="104" t="s">
        <v>17</v>
      </c>
      <c r="D21" s="98">
        <f t="shared" si="10"/>
        <v>70903712</v>
      </c>
      <c r="E21" s="98">
        <f t="shared" si="11"/>
        <v>14625266</v>
      </c>
      <c r="F21" s="98">
        <v>952618</v>
      </c>
      <c r="G21" s="98">
        <v>13672648</v>
      </c>
      <c r="H21" s="98">
        <f t="shared" si="12"/>
        <v>33308019</v>
      </c>
      <c r="I21" s="98">
        <v>29766597</v>
      </c>
      <c r="J21" s="98">
        <v>2821052</v>
      </c>
      <c r="K21" s="98">
        <f t="shared" si="13"/>
        <v>720370</v>
      </c>
      <c r="L21" s="98">
        <v>198387</v>
      </c>
      <c r="M21" s="98">
        <v>521983</v>
      </c>
      <c r="N21" s="98">
        <f t="shared" si="14"/>
        <v>5431604</v>
      </c>
      <c r="O21" s="98">
        <v>4150376</v>
      </c>
      <c r="P21" s="98">
        <v>1281228</v>
      </c>
      <c r="Q21" s="98">
        <f t="shared" si="15"/>
        <v>17538823</v>
      </c>
      <c r="R21" s="94">
        <v>2171704</v>
      </c>
      <c r="S21" s="231"/>
      <c r="T21" s="94">
        <f t="shared" si="9"/>
        <v>15367119</v>
      </c>
      <c r="U21" s="149">
        <v>3983216</v>
      </c>
      <c r="V21" s="94">
        <v>11383903</v>
      </c>
    </row>
    <row r="22" spans="1:22" ht="12" customHeight="1" x14ac:dyDescent="0.2">
      <c r="A22" s="99">
        <v>9</v>
      </c>
      <c r="B22" s="103" t="s">
        <v>66</v>
      </c>
      <c r="C22" s="104" t="s">
        <v>6</v>
      </c>
      <c r="D22" s="98">
        <f t="shared" si="10"/>
        <v>61116425</v>
      </c>
      <c r="E22" s="98">
        <f t="shared" si="11"/>
        <v>12411974</v>
      </c>
      <c r="F22" s="98">
        <v>865920</v>
      </c>
      <c r="G22" s="98">
        <v>11546054</v>
      </c>
      <c r="H22" s="98">
        <f t="shared" si="12"/>
        <v>29270254</v>
      </c>
      <c r="I22" s="98">
        <v>26446715</v>
      </c>
      <c r="J22" s="98">
        <v>2555617</v>
      </c>
      <c r="K22" s="98">
        <f t="shared" si="13"/>
        <v>267922</v>
      </c>
      <c r="L22" s="98">
        <v>0</v>
      </c>
      <c r="M22" s="98">
        <v>267922</v>
      </c>
      <c r="N22" s="98">
        <f t="shared" si="14"/>
        <v>4503772</v>
      </c>
      <c r="O22" s="98">
        <v>3440554</v>
      </c>
      <c r="P22" s="98">
        <v>1063218</v>
      </c>
      <c r="Q22" s="98">
        <f t="shared" si="15"/>
        <v>14930425</v>
      </c>
      <c r="R22" s="94">
        <v>1195797</v>
      </c>
      <c r="S22" s="231"/>
      <c r="T22" s="94">
        <f t="shared" si="9"/>
        <v>13734628</v>
      </c>
      <c r="U22" s="149">
        <v>3543593</v>
      </c>
      <c r="V22" s="94">
        <v>10191035</v>
      </c>
    </row>
    <row r="23" spans="1:22" ht="12" customHeight="1" x14ac:dyDescent="0.2">
      <c r="A23" s="99">
        <v>10</v>
      </c>
      <c r="B23" s="103" t="s">
        <v>67</v>
      </c>
      <c r="C23" s="104" t="s">
        <v>18</v>
      </c>
      <c r="D23" s="98">
        <f t="shared" si="10"/>
        <v>81508536</v>
      </c>
      <c r="E23" s="98">
        <f t="shared" si="11"/>
        <v>15400099</v>
      </c>
      <c r="F23" s="98">
        <v>1225407</v>
      </c>
      <c r="G23" s="98">
        <v>14174692</v>
      </c>
      <c r="H23" s="98">
        <f t="shared" si="12"/>
        <v>40694246</v>
      </c>
      <c r="I23" s="98">
        <v>37007924</v>
      </c>
      <c r="J23" s="98">
        <v>3538202</v>
      </c>
      <c r="K23" s="98">
        <f t="shared" si="13"/>
        <v>148120</v>
      </c>
      <c r="L23" s="98">
        <v>0</v>
      </c>
      <c r="M23" s="98">
        <v>148120</v>
      </c>
      <c r="N23" s="98">
        <f t="shared" si="14"/>
        <v>7054711</v>
      </c>
      <c r="O23" s="98">
        <v>5453344</v>
      </c>
      <c r="P23" s="98">
        <v>1601367</v>
      </c>
      <c r="Q23" s="98">
        <f t="shared" si="15"/>
        <v>18359480</v>
      </c>
      <c r="R23" s="94">
        <v>547322</v>
      </c>
      <c r="S23" s="231"/>
      <c r="T23" s="94">
        <f t="shared" si="9"/>
        <v>17812158</v>
      </c>
      <c r="U23" s="149">
        <v>4562332</v>
      </c>
      <c r="V23" s="94">
        <v>13249826</v>
      </c>
    </row>
    <row r="24" spans="1:22" ht="12" customHeight="1" x14ac:dyDescent="0.2">
      <c r="A24" s="99">
        <v>11</v>
      </c>
      <c r="B24" s="103" t="s">
        <v>68</v>
      </c>
      <c r="C24" s="104" t="s">
        <v>7</v>
      </c>
      <c r="D24" s="98">
        <f t="shared" si="10"/>
        <v>63262660</v>
      </c>
      <c r="E24" s="98">
        <f t="shared" si="11"/>
        <v>13935451</v>
      </c>
      <c r="F24" s="98">
        <v>863800</v>
      </c>
      <c r="G24" s="98">
        <v>13071651</v>
      </c>
      <c r="H24" s="98">
        <f t="shared" si="12"/>
        <v>29269361</v>
      </c>
      <c r="I24" s="98">
        <v>26413740</v>
      </c>
      <c r="J24" s="98">
        <v>2530095</v>
      </c>
      <c r="K24" s="98">
        <f t="shared" si="13"/>
        <v>325526</v>
      </c>
      <c r="L24" s="98">
        <v>0</v>
      </c>
      <c r="M24" s="98">
        <v>325526</v>
      </c>
      <c r="N24" s="98">
        <f t="shared" si="14"/>
        <v>4769181</v>
      </c>
      <c r="O24" s="98">
        <v>3601024</v>
      </c>
      <c r="P24" s="98">
        <v>1168157</v>
      </c>
      <c r="Q24" s="98">
        <f t="shared" si="15"/>
        <v>15288667</v>
      </c>
      <c r="R24" s="94">
        <v>1547218</v>
      </c>
      <c r="S24" s="231"/>
      <c r="T24" s="94">
        <f t="shared" si="9"/>
        <v>13741449</v>
      </c>
      <c r="U24" s="149">
        <v>3505421</v>
      </c>
      <c r="V24" s="94">
        <v>10236028</v>
      </c>
    </row>
    <row r="25" spans="1:22" ht="12" customHeight="1" x14ac:dyDescent="0.2">
      <c r="A25" s="99">
        <v>12</v>
      </c>
      <c r="B25" s="103" t="s">
        <v>69</v>
      </c>
      <c r="C25" s="104" t="s">
        <v>19</v>
      </c>
      <c r="D25" s="98">
        <f t="shared" si="10"/>
        <v>129978296</v>
      </c>
      <c r="E25" s="98">
        <f t="shared" si="11"/>
        <v>28269683</v>
      </c>
      <c r="F25" s="98">
        <v>1816808</v>
      </c>
      <c r="G25" s="98">
        <v>26452875</v>
      </c>
      <c r="H25" s="98">
        <f t="shared" si="12"/>
        <v>60749850</v>
      </c>
      <c r="I25" s="98">
        <v>54421323</v>
      </c>
      <c r="J25" s="98">
        <v>5198846</v>
      </c>
      <c r="K25" s="98">
        <f t="shared" si="13"/>
        <v>1129681</v>
      </c>
      <c r="L25" s="98">
        <v>633764</v>
      </c>
      <c r="M25" s="98">
        <v>495917</v>
      </c>
      <c r="N25" s="98">
        <f t="shared" si="14"/>
        <v>10332338</v>
      </c>
      <c r="O25" s="98">
        <v>8120375</v>
      </c>
      <c r="P25" s="98">
        <v>2211963</v>
      </c>
      <c r="Q25" s="98">
        <f t="shared" si="15"/>
        <v>30626425</v>
      </c>
      <c r="R25" s="94">
        <v>2937539</v>
      </c>
      <c r="S25" s="231"/>
      <c r="T25" s="94">
        <f t="shared" si="9"/>
        <v>27688886</v>
      </c>
      <c r="U25" s="149">
        <v>7176791</v>
      </c>
      <c r="V25" s="94">
        <v>20512095</v>
      </c>
    </row>
    <row r="26" spans="1:22" ht="12" customHeight="1" x14ac:dyDescent="0.2">
      <c r="A26" s="99">
        <v>13</v>
      </c>
      <c r="B26" s="103" t="s">
        <v>231</v>
      </c>
      <c r="C26" s="101" t="s">
        <v>232</v>
      </c>
      <c r="D26" s="98">
        <f t="shared" si="10"/>
        <v>0</v>
      </c>
      <c r="E26" s="98">
        <f t="shared" si="11"/>
        <v>0</v>
      </c>
      <c r="F26" s="98">
        <v>0</v>
      </c>
      <c r="G26" s="98">
        <v>0</v>
      </c>
      <c r="H26" s="98">
        <f t="shared" si="12"/>
        <v>0</v>
      </c>
      <c r="I26" s="98">
        <v>0</v>
      </c>
      <c r="J26" s="98">
        <v>0</v>
      </c>
      <c r="K26" s="98">
        <f t="shared" si="13"/>
        <v>0</v>
      </c>
      <c r="L26" s="98">
        <v>0</v>
      </c>
      <c r="M26" s="98">
        <v>0</v>
      </c>
      <c r="N26" s="98">
        <f t="shared" si="14"/>
        <v>0</v>
      </c>
      <c r="O26" s="98">
        <v>0</v>
      </c>
      <c r="P26" s="98">
        <v>0</v>
      </c>
      <c r="Q26" s="98">
        <f t="shared" si="15"/>
        <v>0</v>
      </c>
      <c r="R26" s="94">
        <v>0</v>
      </c>
      <c r="S26" s="231"/>
      <c r="T26" s="94">
        <f t="shared" si="9"/>
        <v>0</v>
      </c>
      <c r="U26" s="149">
        <v>0</v>
      </c>
      <c r="V26" s="94">
        <v>0</v>
      </c>
    </row>
    <row r="27" spans="1:22" ht="12" customHeight="1" x14ac:dyDescent="0.2">
      <c r="A27" s="99">
        <v>14</v>
      </c>
      <c r="B27" s="103" t="s">
        <v>70</v>
      </c>
      <c r="C27" s="104" t="s">
        <v>22</v>
      </c>
      <c r="D27" s="98">
        <f t="shared" si="10"/>
        <v>85467065</v>
      </c>
      <c r="E27" s="98">
        <f t="shared" si="11"/>
        <v>20768356</v>
      </c>
      <c r="F27" s="98">
        <v>1092667</v>
      </c>
      <c r="G27" s="98">
        <v>19675689</v>
      </c>
      <c r="H27" s="98">
        <f t="shared" si="12"/>
        <v>39124264</v>
      </c>
      <c r="I27" s="98">
        <v>34379148</v>
      </c>
      <c r="J27" s="98">
        <v>4090848</v>
      </c>
      <c r="K27" s="98">
        <f t="shared" si="13"/>
        <v>654268</v>
      </c>
      <c r="L27" s="98">
        <v>0</v>
      </c>
      <c r="M27" s="98">
        <v>654268</v>
      </c>
      <c r="N27" s="98">
        <f t="shared" si="14"/>
        <v>7130038</v>
      </c>
      <c r="O27" s="98">
        <v>5528503</v>
      </c>
      <c r="P27" s="98">
        <v>1601535</v>
      </c>
      <c r="Q27" s="98">
        <f t="shared" si="15"/>
        <v>18444407</v>
      </c>
      <c r="R27" s="94">
        <v>471773</v>
      </c>
      <c r="S27" s="231"/>
      <c r="T27" s="94">
        <f t="shared" si="9"/>
        <v>17972634</v>
      </c>
      <c r="U27" s="149">
        <v>4731330</v>
      </c>
      <c r="V27" s="94">
        <v>13241304</v>
      </c>
    </row>
    <row r="28" spans="1:22" ht="12" customHeight="1" x14ac:dyDescent="0.2">
      <c r="A28" s="99">
        <v>15</v>
      </c>
      <c r="B28" s="103" t="s">
        <v>71</v>
      </c>
      <c r="C28" s="104" t="s">
        <v>10</v>
      </c>
      <c r="D28" s="98">
        <f t="shared" si="10"/>
        <v>130171585</v>
      </c>
      <c r="E28" s="98">
        <f t="shared" si="11"/>
        <v>35274314</v>
      </c>
      <c r="F28" s="98">
        <v>1601706</v>
      </c>
      <c r="G28" s="98">
        <v>33672608</v>
      </c>
      <c r="H28" s="98">
        <f t="shared" si="12"/>
        <v>55050499</v>
      </c>
      <c r="I28" s="98">
        <v>49155521</v>
      </c>
      <c r="J28" s="98">
        <v>4744106</v>
      </c>
      <c r="K28" s="98">
        <f t="shared" si="13"/>
        <v>1150872</v>
      </c>
      <c r="L28" s="98">
        <v>33791</v>
      </c>
      <c r="M28" s="98">
        <v>1117081</v>
      </c>
      <c r="N28" s="98">
        <f t="shared" si="14"/>
        <v>10264221</v>
      </c>
      <c r="O28" s="98">
        <v>7829845</v>
      </c>
      <c r="P28" s="98">
        <v>2434376</v>
      </c>
      <c r="Q28" s="98">
        <f t="shared" si="15"/>
        <v>29582551</v>
      </c>
      <c r="R28" s="94">
        <v>2634987</v>
      </c>
      <c r="S28" s="231"/>
      <c r="T28" s="94">
        <f t="shared" si="9"/>
        <v>26947564</v>
      </c>
      <c r="U28" s="149">
        <v>6793392</v>
      </c>
      <c r="V28" s="94">
        <v>20154172</v>
      </c>
    </row>
    <row r="29" spans="1:22" ht="12" customHeight="1" x14ac:dyDescent="0.2">
      <c r="A29" s="99">
        <v>16</v>
      </c>
      <c r="B29" s="103" t="s">
        <v>72</v>
      </c>
      <c r="C29" s="104" t="s">
        <v>343</v>
      </c>
      <c r="D29" s="98">
        <f t="shared" si="10"/>
        <v>161272505</v>
      </c>
      <c r="E29" s="98">
        <f t="shared" si="11"/>
        <v>41467571</v>
      </c>
      <c r="F29" s="98">
        <v>2070078</v>
      </c>
      <c r="G29" s="98">
        <v>39397493</v>
      </c>
      <c r="H29" s="98">
        <f t="shared" si="12"/>
        <v>70305248</v>
      </c>
      <c r="I29" s="98">
        <v>63778401</v>
      </c>
      <c r="J29" s="98">
        <v>6085389</v>
      </c>
      <c r="K29" s="98">
        <f t="shared" si="13"/>
        <v>441458</v>
      </c>
      <c r="L29" s="98">
        <v>41944</v>
      </c>
      <c r="M29" s="98">
        <v>399514</v>
      </c>
      <c r="N29" s="98">
        <f t="shared" si="14"/>
        <v>13197943</v>
      </c>
      <c r="O29" s="98">
        <v>10200305</v>
      </c>
      <c r="P29" s="98">
        <v>2997638</v>
      </c>
      <c r="Q29" s="98">
        <f t="shared" si="15"/>
        <v>36301743</v>
      </c>
      <c r="R29" s="94">
        <v>2512300</v>
      </c>
      <c r="S29" s="231"/>
      <c r="T29" s="94">
        <f t="shared" si="9"/>
        <v>33789443</v>
      </c>
      <c r="U29" s="149">
        <v>8711678</v>
      </c>
      <c r="V29" s="94">
        <v>25077765</v>
      </c>
    </row>
    <row r="30" spans="1:22" ht="12" customHeight="1" x14ac:dyDescent="0.2">
      <c r="A30" s="99">
        <v>17</v>
      </c>
      <c r="B30" s="103" t="s">
        <v>73</v>
      </c>
      <c r="C30" s="104" t="s">
        <v>9</v>
      </c>
      <c r="D30" s="98">
        <f t="shared" si="10"/>
        <v>313107580</v>
      </c>
      <c r="E30" s="98">
        <f t="shared" si="11"/>
        <v>73969644</v>
      </c>
      <c r="F30" s="98">
        <v>4288526</v>
      </c>
      <c r="G30" s="98">
        <v>69681118</v>
      </c>
      <c r="H30" s="98">
        <f t="shared" si="12"/>
        <v>141571615</v>
      </c>
      <c r="I30" s="98">
        <v>126116823</v>
      </c>
      <c r="J30" s="98">
        <v>11650720</v>
      </c>
      <c r="K30" s="98">
        <f t="shared" si="13"/>
        <v>3804072</v>
      </c>
      <c r="L30" s="98">
        <v>2529539</v>
      </c>
      <c r="M30" s="98">
        <v>1274533</v>
      </c>
      <c r="N30" s="98">
        <f t="shared" si="14"/>
        <v>26589587</v>
      </c>
      <c r="O30" s="98">
        <v>21477127</v>
      </c>
      <c r="P30" s="98">
        <v>5112460</v>
      </c>
      <c r="Q30" s="98">
        <f t="shared" si="15"/>
        <v>70976734</v>
      </c>
      <c r="R30" s="94">
        <v>9900260</v>
      </c>
      <c r="S30" s="231"/>
      <c r="T30" s="94">
        <f t="shared" si="9"/>
        <v>61076474</v>
      </c>
      <c r="U30" s="149">
        <v>15393149</v>
      </c>
      <c r="V30" s="94">
        <v>45683325</v>
      </c>
    </row>
    <row r="31" spans="1:22" ht="12" customHeight="1" x14ac:dyDescent="0.2">
      <c r="A31" s="99">
        <v>18</v>
      </c>
      <c r="B31" s="100" t="s">
        <v>74</v>
      </c>
      <c r="C31" s="101" t="s">
        <v>11</v>
      </c>
      <c r="D31" s="98">
        <f t="shared" si="10"/>
        <v>54339456</v>
      </c>
      <c r="E31" s="98">
        <f t="shared" si="11"/>
        <v>15173243</v>
      </c>
      <c r="F31" s="98">
        <v>637406</v>
      </c>
      <c r="G31" s="98">
        <v>14535837</v>
      </c>
      <c r="H31" s="98">
        <f t="shared" si="12"/>
        <v>22432405</v>
      </c>
      <c r="I31" s="98">
        <v>19891284</v>
      </c>
      <c r="J31" s="98">
        <v>2399124</v>
      </c>
      <c r="K31" s="98">
        <f t="shared" si="13"/>
        <v>141997</v>
      </c>
      <c r="L31" s="98">
        <v>0</v>
      </c>
      <c r="M31" s="98">
        <v>141997</v>
      </c>
      <c r="N31" s="98">
        <f t="shared" si="14"/>
        <v>4315061</v>
      </c>
      <c r="O31" s="98">
        <v>3292803</v>
      </c>
      <c r="P31" s="98">
        <v>1022258</v>
      </c>
      <c r="Q31" s="98">
        <f t="shared" si="15"/>
        <v>12418747</v>
      </c>
      <c r="R31" s="94">
        <v>1471490</v>
      </c>
      <c r="S31" s="231"/>
      <c r="T31" s="94">
        <f t="shared" si="9"/>
        <v>10947257</v>
      </c>
      <c r="U31" s="149">
        <v>2757882</v>
      </c>
      <c r="V31" s="94">
        <v>8189375</v>
      </c>
    </row>
    <row r="32" spans="1:22" ht="12" customHeight="1" x14ac:dyDescent="0.2">
      <c r="A32" s="99">
        <v>19</v>
      </c>
      <c r="B32" s="100" t="s">
        <v>75</v>
      </c>
      <c r="C32" s="101" t="s">
        <v>213</v>
      </c>
      <c r="D32" s="98">
        <f t="shared" si="10"/>
        <v>42263199</v>
      </c>
      <c r="E32" s="98">
        <f t="shared" si="11"/>
        <v>9206354</v>
      </c>
      <c r="F32" s="98">
        <v>559888</v>
      </c>
      <c r="G32" s="98">
        <v>8646466</v>
      </c>
      <c r="H32" s="98">
        <f t="shared" si="12"/>
        <v>20121620</v>
      </c>
      <c r="I32" s="98">
        <v>17562706</v>
      </c>
      <c r="J32" s="98">
        <v>1623856</v>
      </c>
      <c r="K32" s="98">
        <f t="shared" si="13"/>
        <v>935058</v>
      </c>
      <c r="L32" s="98">
        <v>709567</v>
      </c>
      <c r="M32" s="98">
        <v>225491</v>
      </c>
      <c r="N32" s="98">
        <f t="shared" si="14"/>
        <v>3212325</v>
      </c>
      <c r="O32" s="98">
        <v>2470336</v>
      </c>
      <c r="P32" s="98">
        <v>741989</v>
      </c>
      <c r="Q32" s="98">
        <f t="shared" si="15"/>
        <v>9722900</v>
      </c>
      <c r="R32" s="94">
        <v>952701</v>
      </c>
      <c r="S32" s="231"/>
      <c r="T32" s="94">
        <f t="shared" si="9"/>
        <v>8770199</v>
      </c>
      <c r="U32" s="149">
        <v>2269283</v>
      </c>
      <c r="V32" s="94">
        <v>6500916</v>
      </c>
    </row>
    <row r="33" spans="1:22" ht="12" customHeight="1" x14ac:dyDescent="0.2">
      <c r="A33" s="99">
        <v>20</v>
      </c>
      <c r="B33" s="100" t="s">
        <v>76</v>
      </c>
      <c r="C33" s="101" t="s">
        <v>344</v>
      </c>
      <c r="D33" s="98">
        <f t="shared" si="10"/>
        <v>216485465</v>
      </c>
      <c r="E33" s="98">
        <f t="shared" si="11"/>
        <v>50862843</v>
      </c>
      <c r="F33" s="98">
        <v>2915288</v>
      </c>
      <c r="G33" s="98">
        <v>47947555</v>
      </c>
      <c r="H33" s="98">
        <f t="shared" si="12"/>
        <v>98028211</v>
      </c>
      <c r="I33" s="98">
        <v>88139298</v>
      </c>
      <c r="J33" s="98">
        <v>8409528</v>
      </c>
      <c r="K33" s="98">
        <f t="shared" si="13"/>
        <v>1479385</v>
      </c>
      <c r="L33" s="98">
        <v>299823</v>
      </c>
      <c r="M33" s="98">
        <v>1179562</v>
      </c>
      <c r="N33" s="98">
        <f t="shared" si="14"/>
        <v>17898140</v>
      </c>
      <c r="O33" s="98">
        <v>14139438</v>
      </c>
      <c r="P33" s="98">
        <v>3758702</v>
      </c>
      <c r="Q33" s="98">
        <f t="shared" si="15"/>
        <v>49696271</v>
      </c>
      <c r="R33" s="94">
        <v>4903728</v>
      </c>
      <c r="S33" s="231"/>
      <c r="T33" s="94">
        <f t="shared" si="9"/>
        <v>44792543</v>
      </c>
      <c r="U33" s="149">
        <v>11418645</v>
      </c>
      <c r="V33" s="94">
        <v>33373898</v>
      </c>
    </row>
    <row r="34" spans="1:22" ht="12" customHeight="1" x14ac:dyDescent="0.2">
      <c r="A34" s="99">
        <v>21</v>
      </c>
      <c r="B34" s="100" t="s">
        <v>77</v>
      </c>
      <c r="C34" s="101" t="s">
        <v>38</v>
      </c>
      <c r="D34" s="98">
        <f t="shared" si="10"/>
        <v>194366650</v>
      </c>
      <c r="E34" s="98">
        <f t="shared" si="11"/>
        <v>48808849</v>
      </c>
      <c r="F34" s="98">
        <v>2498208</v>
      </c>
      <c r="G34" s="98">
        <v>46310641</v>
      </c>
      <c r="H34" s="98">
        <f t="shared" si="12"/>
        <v>84681406</v>
      </c>
      <c r="I34" s="98">
        <v>75375992</v>
      </c>
      <c r="J34" s="98">
        <v>8488125</v>
      </c>
      <c r="K34" s="98">
        <f t="shared" si="13"/>
        <v>817289</v>
      </c>
      <c r="L34" s="98">
        <v>221911</v>
      </c>
      <c r="M34" s="98">
        <v>595378</v>
      </c>
      <c r="N34" s="98">
        <f t="shared" si="14"/>
        <v>17784004</v>
      </c>
      <c r="O34" s="98">
        <v>14602442</v>
      </c>
      <c r="P34" s="98">
        <v>3181562</v>
      </c>
      <c r="Q34" s="98">
        <f t="shared" si="15"/>
        <v>43092391</v>
      </c>
      <c r="R34" s="94">
        <v>8233339</v>
      </c>
      <c r="S34" s="231"/>
      <c r="T34" s="94">
        <f t="shared" si="9"/>
        <v>34859052</v>
      </c>
      <c r="U34" s="149">
        <v>9363328</v>
      </c>
      <c r="V34" s="94">
        <v>25495724</v>
      </c>
    </row>
    <row r="35" spans="1:22" ht="12" customHeight="1" x14ac:dyDescent="0.2">
      <c r="A35" s="99">
        <v>22</v>
      </c>
      <c r="B35" s="103" t="s">
        <v>78</v>
      </c>
      <c r="C35" s="104" t="s">
        <v>79</v>
      </c>
      <c r="D35" s="98">
        <f t="shared" si="10"/>
        <v>79334254</v>
      </c>
      <c r="E35" s="98">
        <f t="shared" si="11"/>
        <v>16294493</v>
      </c>
      <c r="F35" s="98">
        <v>1096611</v>
      </c>
      <c r="G35" s="98">
        <v>15197882</v>
      </c>
      <c r="H35" s="98">
        <f t="shared" si="12"/>
        <v>36781100</v>
      </c>
      <c r="I35" s="98">
        <v>33350569</v>
      </c>
      <c r="J35" s="98">
        <v>3160377</v>
      </c>
      <c r="K35" s="98">
        <f t="shared" si="13"/>
        <v>270154</v>
      </c>
      <c r="L35" s="98">
        <v>0</v>
      </c>
      <c r="M35" s="98">
        <v>270154</v>
      </c>
      <c r="N35" s="98">
        <f t="shared" si="14"/>
        <v>6946264</v>
      </c>
      <c r="O35" s="98">
        <v>5534979</v>
      </c>
      <c r="P35" s="98">
        <v>1411285</v>
      </c>
      <c r="Q35" s="98">
        <f t="shared" si="15"/>
        <v>19312397</v>
      </c>
      <c r="R35" s="94">
        <v>2379652</v>
      </c>
      <c r="S35" s="231"/>
      <c r="T35" s="94">
        <f t="shared" si="9"/>
        <v>16932745</v>
      </c>
      <c r="U35" s="149">
        <v>4296260</v>
      </c>
      <c r="V35" s="94">
        <v>12636485</v>
      </c>
    </row>
    <row r="36" spans="1:22" ht="12" customHeight="1" x14ac:dyDescent="0.2">
      <c r="A36" s="99">
        <v>23</v>
      </c>
      <c r="B36" s="103" t="s">
        <v>80</v>
      </c>
      <c r="C36" s="104" t="s">
        <v>81</v>
      </c>
      <c r="D36" s="98">
        <f t="shared" si="10"/>
        <v>0</v>
      </c>
      <c r="E36" s="98">
        <f t="shared" si="11"/>
        <v>0</v>
      </c>
      <c r="F36" s="98">
        <v>0</v>
      </c>
      <c r="G36" s="98">
        <v>0</v>
      </c>
      <c r="H36" s="98">
        <f t="shared" si="12"/>
        <v>0</v>
      </c>
      <c r="I36" s="98">
        <v>0</v>
      </c>
      <c r="J36" s="98">
        <v>0</v>
      </c>
      <c r="K36" s="98">
        <f t="shared" si="13"/>
        <v>0</v>
      </c>
      <c r="L36" s="98">
        <v>0</v>
      </c>
      <c r="M36" s="98">
        <v>0</v>
      </c>
      <c r="N36" s="98">
        <f t="shared" si="14"/>
        <v>0</v>
      </c>
      <c r="O36" s="98">
        <v>0</v>
      </c>
      <c r="P36" s="98">
        <v>0</v>
      </c>
      <c r="Q36" s="98">
        <f t="shared" si="15"/>
        <v>0</v>
      </c>
      <c r="R36" s="94">
        <v>0</v>
      </c>
      <c r="S36" s="231"/>
      <c r="T36" s="94">
        <f t="shared" si="9"/>
        <v>0</v>
      </c>
      <c r="U36" s="149">
        <v>0</v>
      </c>
      <c r="V36" s="94">
        <v>0</v>
      </c>
    </row>
    <row r="37" spans="1:22" ht="12" customHeight="1" x14ac:dyDescent="0.2">
      <c r="A37" s="99">
        <v>24</v>
      </c>
      <c r="B37" s="103" t="s">
        <v>82</v>
      </c>
      <c r="C37" s="104" t="s">
        <v>83</v>
      </c>
      <c r="D37" s="98">
        <f t="shared" si="10"/>
        <v>0</v>
      </c>
      <c r="E37" s="98">
        <f t="shared" si="11"/>
        <v>0</v>
      </c>
      <c r="F37" s="98">
        <v>0</v>
      </c>
      <c r="G37" s="98">
        <v>0</v>
      </c>
      <c r="H37" s="98">
        <f t="shared" si="12"/>
        <v>0</v>
      </c>
      <c r="I37" s="98">
        <v>0</v>
      </c>
      <c r="J37" s="98">
        <v>0</v>
      </c>
      <c r="K37" s="98">
        <f t="shared" si="13"/>
        <v>0</v>
      </c>
      <c r="L37" s="98">
        <v>0</v>
      </c>
      <c r="M37" s="98">
        <v>0</v>
      </c>
      <c r="N37" s="98">
        <f t="shared" si="14"/>
        <v>0</v>
      </c>
      <c r="O37" s="98">
        <v>0</v>
      </c>
      <c r="P37" s="98">
        <v>0</v>
      </c>
      <c r="Q37" s="98">
        <f t="shared" si="15"/>
        <v>0</v>
      </c>
      <c r="R37" s="94">
        <v>0</v>
      </c>
      <c r="S37" s="231"/>
      <c r="T37" s="94">
        <f t="shared" si="9"/>
        <v>0</v>
      </c>
      <c r="U37" s="149">
        <v>0</v>
      </c>
      <c r="V37" s="94">
        <v>0</v>
      </c>
    </row>
    <row r="38" spans="1:22" ht="12" customHeight="1" x14ac:dyDescent="0.2">
      <c r="A38" s="99">
        <v>25</v>
      </c>
      <c r="B38" s="100" t="s">
        <v>84</v>
      </c>
      <c r="C38" s="106" t="s">
        <v>85</v>
      </c>
      <c r="D38" s="98">
        <f t="shared" si="10"/>
        <v>918296986</v>
      </c>
      <c r="E38" s="98">
        <f t="shared" si="11"/>
        <v>189449971</v>
      </c>
      <c r="F38" s="98">
        <v>13512415</v>
      </c>
      <c r="G38" s="98">
        <v>175937556</v>
      </c>
      <c r="H38" s="98">
        <f t="shared" si="12"/>
        <v>438531301</v>
      </c>
      <c r="I38" s="98">
        <v>399060276</v>
      </c>
      <c r="J38" s="98">
        <v>37636453</v>
      </c>
      <c r="K38" s="98">
        <f t="shared" si="13"/>
        <v>1834572</v>
      </c>
      <c r="L38" s="98">
        <v>1376827</v>
      </c>
      <c r="M38" s="98">
        <v>457745</v>
      </c>
      <c r="N38" s="98">
        <f t="shared" si="14"/>
        <v>96392698</v>
      </c>
      <c r="O38" s="98">
        <v>78695610</v>
      </c>
      <c r="P38" s="98">
        <v>17697088</v>
      </c>
      <c r="Q38" s="98">
        <f t="shared" si="15"/>
        <v>193923016</v>
      </c>
      <c r="R38" s="94">
        <v>52786377</v>
      </c>
      <c r="S38" s="231">
        <v>15138498</v>
      </c>
      <c r="T38" s="94">
        <f t="shared" si="9"/>
        <v>141136639</v>
      </c>
      <c r="U38" s="149">
        <v>6035867</v>
      </c>
      <c r="V38" s="94">
        <v>135100772</v>
      </c>
    </row>
    <row r="39" spans="1:22" ht="12" customHeight="1" x14ac:dyDescent="0.2">
      <c r="A39" s="99">
        <v>26</v>
      </c>
      <c r="B39" s="103" t="s">
        <v>86</v>
      </c>
      <c r="C39" s="104" t="s">
        <v>87</v>
      </c>
      <c r="D39" s="98">
        <f t="shared" si="10"/>
        <v>57432828</v>
      </c>
      <c r="E39" s="98">
        <f t="shared" si="11"/>
        <v>45142903</v>
      </c>
      <c r="F39" s="98">
        <v>0</v>
      </c>
      <c r="G39" s="98">
        <v>45142903</v>
      </c>
      <c r="H39" s="98">
        <f t="shared" si="12"/>
        <v>648884</v>
      </c>
      <c r="I39" s="98">
        <v>0</v>
      </c>
      <c r="J39" s="98">
        <v>0</v>
      </c>
      <c r="K39" s="98">
        <f t="shared" si="13"/>
        <v>648884</v>
      </c>
      <c r="L39" s="98">
        <v>553350</v>
      </c>
      <c r="M39" s="98">
        <v>95534</v>
      </c>
      <c r="N39" s="98">
        <f t="shared" si="14"/>
        <v>0</v>
      </c>
      <c r="O39" s="98">
        <v>0</v>
      </c>
      <c r="P39" s="98">
        <v>0</v>
      </c>
      <c r="Q39" s="98">
        <f t="shared" si="15"/>
        <v>11641041</v>
      </c>
      <c r="R39" s="94">
        <v>4119388</v>
      </c>
      <c r="S39" s="231"/>
      <c r="T39" s="94">
        <f t="shared" si="9"/>
        <v>7521653</v>
      </c>
      <c r="U39" s="149">
        <v>0</v>
      </c>
      <c r="V39" s="94">
        <v>7521653</v>
      </c>
    </row>
    <row r="40" spans="1:22" ht="12" customHeight="1" x14ac:dyDescent="0.2">
      <c r="A40" s="99">
        <v>27</v>
      </c>
      <c r="B40" s="102" t="s">
        <v>88</v>
      </c>
      <c r="C40" s="106" t="s">
        <v>89</v>
      </c>
      <c r="D40" s="98">
        <f t="shared" si="10"/>
        <v>44700807</v>
      </c>
      <c r="E40" s="98">
        <f t="shared" si="11"/>
        <v>0</v>
      </c>
      <c r="F40" s="98">
        <v>0</v>
      </c>
      <c r="G40" s="98">
        <v>0</v>
      </c>
      <c r="H40" s="98">
        <f t="shared" si="12"/>
        <v>0</v>
      </c>
      <c r="I40" s="98">
        <v>0</v>
      </c>
      <c r="J40" s="98">
        <v>0</v>
      </c>
      <c r="K40" s="98">
        <f t="shared" si="13"/>
        <v>0</v>
      </c>
      <c r="L40" s="98">
        <v>0</v>
      </c>
      <c r="M40" s="98">
        <v>0</v>
      </c>
      <c r="N40" s="98">
        <f t="shared" si="14"/>
        <v>0</v>
      </c>
      <c r="O40" s="98">
        <v>0</v>
      </c>
      <c r="P40" s="98">
        <v>0</v>
      </c>
      <c r="Q40" s="98">
        <f t="shared" si="15"/>
        <v>44700807</v>
      </c>
      <c r="R40" s="94">
        <v>2536293</v>
      </c>
      <c r="S40" s="231"/>
      <c r="T40" s="94">
        <f t="shared" si="9"/>
        <v>42164514</v>
      </c>
      <c r="U40" s="149">
        <v>42164514</v>
      </c>
      <c r="V40" s="94">
        <v>0</v>
      </c>
    </row>
    <row r="41" spans="1:22" ht="12" customHeight="1" x14ac:dyDescent="0.2">
      <c r="A41" s="99">
        <v>28</v>
      </c>
      <c r="B41" s="102" t="s">
        <v>90</v>
      </c>
      <c r="C41" s="101" t="s">
        <v>39</v>
      </c>
      <c r="D41" s="98">
        <f t="shared" si="10"/>
        <v>248994630</v>
      </c>
      <c r="E41" s="98">
        <f t="shared" si="11"/>
        <v>51618084</v>
      </c>
      <c r="F41" s="98">
        <v>3608124</v>
      </c>
      <c r="G41" s="98">
        <v>48009960</v>
      </c>
      <c r="H41" s="98">
        <f t="shared" si="12"/>
        <v>119511317</v>
      </c>
      <c r="I41" s="98">
        <v>107228293</v>
      </c>
      <c r="J41" s="98">
        <v>10095550</v>
      </c>
      <c r="K41" s="98">
        <f t="shared" si="13"/>
        <v>2187474</v>
      </c>
      <c r="L41" s="98">
        <v>922116</v>
      </c>
      <c r="M41" s="98">
        <v>1265358</v>
      </c>
      <c r="N41" s="98">
        <f t="shared" si="14"/>
        <v>21649184</v>
      </c>
      <c r="O41" s="98">
        <v>17352291</v>
      </c>
      <c r="P41" s="98">
        <v>4296893</v>
      </c>
      <c r="Q41" s="98">
        <f t="shared" si="15"/>
        <v>56216045</v>
      </c>
      <c r="R41" s="94">
        <v>6899427</v>
      </c>
      <c r="S41" s="231"/>
      <c r="T41" s="94">
        <f t="shared" si="9"/>
        <v>49316618</v>
      </c>
      <c r="U41" s="149">
        <v>13109653</v>
      </c>
      <c r="V41" s="94">
        <v>36206965</v>
      </c>
    </row>
    <row r="42" spans="1:22" ht="12" customHeight="1" x14ac:dyDescent="0.2">
      <c r="A42" s="99">
        <v>29</v>
      </c>
      <c r="B42" s="105" t="s">
        <v>91</v>
      </c>
      <c r="C42" s="106" t="s">
        <v>37</v>
      </c>
      <c r="D42" s="98">
        <f t="shared" si="10"/>
        <v>383879350</v>
      </c>
      <c r="E42" s="98">
        <f t="shared" si="11"/>
        <v>87259884</v>
      </c>
      <c r="F42" s="98">
        <v>5270036</v>
      </c>
      <c r="G42" s="98">
        <v>81989848</v>
      </c>
      <c r="H42" s="98">
        <f t="shared" si="12"/>
        <v>172715183</v>
      </c>
      <c r="I42" s="98">
        <v>156317408</v>
      </c>
      <c r="J42" s="98">
        <v>14763049</v>
      </c>
      <c r="K42" s="98">
        <f t="shared" si="13"/>
        <v>1634726</v>
      </c>
      <c r="L42" s="98">
        <v>110333</v>
      </c>
      <c r="M42" s="98">
        <v>1524393</v>
      </c>
      <c r="N42" s="98">
        <f t="shared" si="14"/>
        <v>36515150</v>
      </c>
      <c r="O42" s="98">
        <v>29904248</v>
      </c>
      <c r="P42" s="98">
        <v>6610902</v>
      </c>
      <c r="Q42" s="98">
        <f t="shared" si="15"/>
        <v>87389133</v>
      </c>
      <c r="R42" s="94">
        <v>14209348</v>
      </c>
      <c r="S42" s="231"/>
      <c r="T42" s="94">
        <f t="shared" si="9"/>
        <v>73179785</v>
      </c>
      <c r="U42" s="149">
        <v>20985893</v>
      </c>
      <c r="V42" s="94">
        <v>52193892</v>
      </c>
    </row>
    <row r="43" spans="1:22" ht="12" customHeight="1" x14ac:dyDescent="0.2">
      <c r="A43" s="99">
        <v>30</v>
      </c>
      <c r="B43" s="102" t="s">
        <v>92</v>
      </c>
      <c r="C43" s="101" t="s">
        <v>16</v>
      </c>
      <c r="D43" s="98">
        <f t="shared" si="10"/>
        <v>73107100</v>
      </c>
      <c r="E43" s="98">
        <f t="shared" si="11"/>
        <v>16869805</v>
      </c>
      <c r="F43" s="98">
        <v>964830</v>
      </c>
      <c r="G43" s="98">
        <v>15904975</v>
      </c>
      <c r="H43" s="98">
        <f t="shared" si="12"/>
        <v>33250709</v>
      </c>
      <c r="I43" s="98">
        <v>29711672</v>
      </c>
      <c r="J43" s="98">
        <v>2843235</v>
      </c>
      <c r="K43" s="98">
        <f t="shared" si="13"/>
        <v>695802</v>
      </c>
      <c r="L43" s="98">
        <v>38023</v>
      </c>
      <c r="M43" s="98">
        <v>657779</v>
      </c>
      <c r="N43" s="98">
        <f t="shared" si="14"/>
        <v>5510786</v>
      </c>
      <c r="O43" s="98">
        <v>4220334</v>
      </c>
      <c r="P43" s="98">
        <v>1290452</v>
      </c>
      <c r="Q43" s="98">
        <f t="shared" si="15"/>
        <v>17475800</v>
      </c>
      <c r="R43" s="94">
        <v>1809575</v>
      </c>
      <c r="S43" s="231"/>
      <c r="T43" s="94">
        <f t="shared" si="9"/>
        <v>15666225</v>
      </c>
      <c r="U43" s="149">
        <v>4114766</v>
      </c>
      <c r="V43" s="94">
        <v>11551459</v>
      </c>
    </row>
    <row r="44" spans="1:22" ht="12" customHeight="1" x14ac:dyDescent="0.2">
      <c r="A44" s="99">
        <v>31</v>
      </c>
      <c r="B44" s="103" t="s">
        <v>93</v>
      </c>
      <c r="C44" s="104" t="s">
        <v>21</v>
      </c>
      <c r="D44" s="98">
        <f t="shared" si="10"/>
        <v>261798696</v>
      </c>
      <c r="E44" s="98">
        <f t="shared" si="11"/>
        <v>58793798</v>
      </c>
      <c r="F44" s="98">
        <v>3588541</v>
      </c>
      <c r="G44" s="98">
        <v>55205257</v>
      </c>
      <c r="H44" s="98">
        <f t="shared" si="12"/>
        <v>120880409</v>
      </c>
      <c r="I44" s="98">
        <v>108651574</v>
      </c>
      <c r="J44" s="98">
        <v>10217483</v>
      </c>
      <c r="K44" s="98">
        <f t="shared" si="13"/>
        <v>2011352</v>
      </c>
      <c r="L44" s="98">
        <v>580470</v>
      </c>
      <c r="M44" s="98">
        <v>1430882</v>
      </c>
      <c r="N44" s="98">
        <f t="shared" si="14"/>
        <v>22114043</v>
      </c>
      <c r="O44" s="98">
        <v>17415927</v>
      </c>
      <c r="P44" s="98">
        <v>4698116</v>
      </c>
      <c r="Q44" s="98">
        <f t="shared" si="15"/>
        <v>60010446</v>
      </c>
      <c r="R44" s="94">
        <v>7019250</v>
      </c>
      <c r="S44" s="231"/>
      <c r="T44" s="94">
        <f t="shared" si="9"/>
        <v>52991196</v>
      </c>
      <c r="U44" s="149">
        <v>13615125</v>
      </c>
      <c r="V44" s="94">
        <v>39376071</v>
      </c>
    </row>
    <row r="45" spans="1:22" ht="12" customHeight="1" x14ac:dyDescent="0.2">
      <c r="A45" s="99">
        <v>32</v>
      </c>
      <c r="B45" s="102" t="s">
        <v>94</v>
      </c>
      <c r="C45" s="101" t="s">
        <v>24</v>
      </c>
      <c r="D45" s="98">
        <f t="shared" si="10"/>
        <v>95473842</v>
      </c>
      <c r="E45" s="98">
        <f t="shared" si="11"/>
        <v>22220416</v>
      </c>
      <c r="F45" s="98">
        <v>1268200</v>
      </c>
      <c r="G45" s="98">
        <v>20952216</v>
      </c>
      <c r="H45" s="98">
        <f t="shared" si="12"/>
        <v>43622488</v>
      </c>
      <c r="I45" s="98">
        <v>39155544</v>
      </c>
      <c r="J45" s="98">
        <v>3741233</v>
      </c>
      <c r="K45" s="98">
        <f t="shared" si="13"/>
        <v>725711</v>
      </c>
      <c r="L45" s="98">
        <v>391856</v>
      </c>
      <c r="M45" s="98">
        <v>333855</v>
      </c>
      <c r="N45" s="98">
        <f t="shared" si="14"/>
        <v>7322572</v>
      </c>
      <c r="O45" s="98">
        <v>5584361</v>
      </c>
      <c r="P45" s="98">
        <v>1738211</v>
      </c>
      <c r="Q45" s="98">
        <f t="shared" si="15"/>
        <v>22308366</v>
      </c>
      <c r="R45" s="94">
        <v>1208417</v>
      </c>
      <c r="S45" s="231"/>
      <c r="T45" s="94">
        <f t="shared" si="9"/>
        <v>21099949</v>
      </c>
      <c r="U45" s="149">
        <v>5432272</v>
      </c>
      <c r="V45" s="94">
        <v>15667677</v>
      </c>
    </row>
    <row r="46" spans="1:22" ht="12" customHeight="1" x14ac:dyDescent="0.2">
      <c r="A46" s="99">
        <v>33</v>
      </c>
      <c r="B46" s="100" t="s">
        <v>95</v>
      </c>
      <c r="C46" s="101" t="s">
        <v>214</v>
      </c>
      <c r="D46" s="98">
        <f t="shared" si="10"/>
        <v>251680096</v>
      </c>
      <c r="E46" s="98">
        <f t="shared" si="11"/>
        <v>59212058</v>
      </c>
      <c r="F46" s="98">
        <v>3463923</v>
      </c>
      <c r="G46" s="98">
        <v>55748135</v>
      </c>
      <c r="H46" s="98">
        <f t="shared" si="12"/>
        <v>116027107</v>
      </c>
      <c r="I46" s="98">
        <v>104496317</v>
      </c>
      <c r="J46" s="98">
        <v>9819713</v>
      </c>
      <c r="K46" s="98">
        <f t="shared" si="13"/>
        <v>1711077</v>
      </c>
      <c r="L46" s="98">
        <v>552557</v>
      </c>
      <c r="M46" s="98">
        <v>1158520</v>
      </c>
      <c r="N46" s="98">
        <f t="shared" si="14"/>
        <v>22047907</v>
      </c>
      <c r="O46" s="98">
        <v>17544282</v>
      </c>
      <c r="P46" s="98">
        <v>4503625</v>
      </c>
      <c r="Q46" s="98">
        <f t="shared" si="15"/>
        <v>54393024</v>
      </c>
      <c r="R46" s="94">
        <v>3137805</v>
      </c>
      <c r="S46" s="231"/>
      <c r="T46" s="94">
        <f t="shared" si="9"/>
        <v>51255219</v>
      </c>
      <c r="U46" s="149">
        <v>13249552</v>
      </c>
      <c r="V46" s="94">
        <v>38005667</v>
      </c>
    </row>
    <row r="47" spans="1:22" ht="12" customHeight="1" x14ac:dyDescent="0.2">
      <c r="A47" s="99">
        <v>34</v>
      </c>
      <c r="B47" s="107" t="s">
        <v>96</v>
      </c>
      <c r="C47" s="108" t="s">
        <v>215</v>
      </c>
      <c r="D47" s="98">
        <f t="shared" si="10"/>
        <v>83444431</v>
      </c>
      <c r="E47" s="98">
        <f t="shared" si="11"/>
        <v>18926126</v>
      </c>
      <c r="F47" s="98">
        <v>1144165</v>
      </c>
      <c r="G47" s="98">
        <v>17781961</v>
      </c>
      <c r="H47" s="98">
        <f t="shared" si="12"/>
        <v>38851664</v>
      </c>
      <c r="I47" s="98">
        <v>35248481</v>
      </c>
      <c r="J47" s="98">
        <v>3355256</v>
      </c>
      <c r="K47" s="98">
        <f t="shared" si="13"/>
        <v>247927</v>
      </c>
      <c r="L47" s="98">
        <v>144757</v>
      </c>
      <c r="M47" s="98">
        <v>103170</v>
      </c>
      <c r="N47" s="98">
        <f t="shared" si="14"/>
        <v>6405368</v>
      </c>
      <c r="O47" s="98">
        <v>4904369</v>
      </c>
      <c r="P47" s="98">
        <v>1500999</v>
      </c>
      <c r="Q47" s="98">
        <f t="shared" si="15"/>
        <v>19261273</v>
      </c>
      <c r="R47" s="94">
        <v>1019995</v>
      </c>
      <c r="S47" s="231"/>
      <c r="T47" s="94">
        <f t="shared" si="9"/>
        <v>18241278</v>
      </c>
      <c r="U47" s="149">
        <v>4482001</v>
      </c>
      <c r="V47" s="94">
        <v>13759277</v>
      </c>
    </row>
    <row r="48" spans="1:22" ht="12" customHeight="1" x14ac:dyDescent="0.2">
      <c r="A48" s="99">
        <v>35</v>
      </c>
      <c r="B48" s="100" t="s">
        <v>97</v>
      </c>
      <c r="C48" s="101" t="s">
        <v>216</v>
      </c>
      <c r="D48" s="98">
        <f t="shared" si="10"/>
        <v>51849901</v>
      </c>
      <c r="E48" s="98">
        <f t="shared" si="11"/>
        <v>9948376</v>
      </c>
      <c r="F48" s="98">
        <v>727484</v>
      </c>
      <c r="G48" s="98">
        <v>9220892</v>
      </c>
      <c r="H48" s="98">
        <f t="shared" si="12"/>
        <v>25882835</v>
      </c>
      <c r="I48" s="98">
        <v>22809653</v>
      </c>
      <c r="J48" s="98">
        <v>2170272</v>
      </c>
      <c r="K48" s="98">
        <f t="shared" si="13"/>
        <v>902910</v>
      </c>
      <c r="L48" s="98">
        <v>454786</v>
      </c>
      <c r="M48" s="98">
        <v>448124</v>
      </c>
      <c r="N48" s="98">
        <f t="shared" si="14"/>
        <v>3514743</v>
      </c>
      <c r="O48" s="98">
        <v>2702152</v>
      </c>
      <c r="P48" s="98">
        <v>812591</v>
      </c>
      <c r="Q48" s="98">
        <f t="shared" si="15"/>
        <v>12503947</v>
      </c>
      <c r="R48" s="94">
        <v>707034</v>
      </c>
      <c r="S48" s="231"/>
      <c r="T48" s="94">
        <f t="shared" si="9"/>
        <v>11796913</v>
      </c>
      <c r="U48" s="149">
        <v>2970462</v>
      </c>
      <c r="V48" s="94">
        <v>8826451</v>
      </c>
    </row>
    <row r="49" spans="1:22" ht="12" customHeight="1" x14ac:dyDescent="0.2">
      <c r="A49" s="99">
        <v>36</v>
      </c>
      <c r="B49" s="105" t="s">
        <v>98</v>
      </c>
      <c r="C49" s="106" t="s">
        <v>23</v>
      </c>
      <c r="D49" s="98">
        <f t="shared" si="10"/>
        <v>91173614</v>
      </c>
      <c r="E49" s="98">
        <f t="shared" si="11"/>
        <v>17780987</v>
      </c>
      <c r="F49" s="98">
        <v>1298776</v>
      </c>
      <c r="G49" s="98">
        <v>16482211</v>
      </c>
      <c r="H49" s="98">
        <f t="shared" si="12"/>
        <v>44702606</v>
      </c>
      <c r="I49" s="98">
        <v>40007532</v>
      </c>
      <c r="J49" s="98">
        <v>4078483</v>
      </c>
      <c r="K49" s="98">
        <f t="shared" si="13"/>
        <v>616591</v>
      </c>
      <c r="L49" s="98">
        <v>0</v>
      </c>
      <c r="M49" s="98">
        <v>616591</v>
      </c>
      <c r="N49" s="98">
        <f t="shared" si="14"/>
        <v>6543095</v>
      </c>
      <c r="O49" s="98">
        <v>4999416</v>
      </c>
      <c r="P49" s="98">
        <v>1543679</v>
      </c>
      <c r="Q49" s="98">
        <f t="shared" si="15"/>
        <v>22146926</v>
      </c>
      <c r="R49" s="94">
        <v>1507682</v>
      </c>
      <c r="S49" s="231"/>
      <c r="T49" s="94">
        <f t="shared" si="9"/>
        <v>20639244</v>
      </c>
      <c r="U49" s="149">
        <v>5116980</v>
      </c>
      <c r="V49" s="94">
        <v>15522264</v>
      </c>
    </row>
    <row r="50" spans="1:22" ht="12" customHeight="1" x14ac:dyDescent="0.2">
      <c r="A50" s="99">
        <v>37</v>
      </c>
      <c r="B50" s="103" t="s">
        <v>99</v>
      </c>
      <c r="C50" s="104" t="s">
        <v>20</v>
      </c>
      <c r="D50" s="98">
        <f t="shared" si="10"/>
        <v>40044404</v>
      </c>
      <c r="E50" s="98">
        <f t="shared" si="11"/>
        <v>6672627</v>
      </c>
      <c r="F50" s="98">
        <v>590600</v>
      </c>
      <c r="G50" s="98">
        <v>6082027</v>
      </c>
      <c r="H50" s="98">
        <f t="shared" si="12"/>
        <v>20438985</v>
      </c>
      <c r="I50" s="98">
        <v>18458356</v>
      </c>
      <c r="J50" s="98">
        <v>1746082</v>
      </c>
      <c r="K50" s="98">
        <f t="shared" si="13"/>
        <v>234547</v>
      </c>
      <c r="L50" s="98">
        <v>0</v>
      </c>
      <c r="M50" s="98">
        <v>234547</v>
      </c>
      <c r="N50" s="98">
        <f t="shared" si="14"/>
        <v>2886437</v>
      </c>
      <c r="O50" s="98">
        <v>2152246</v>
      </c>
      <c r="P50" s="98">
        <v>734191</v>
      </c>
      <c r="Q50" s="98">
        <f t="shared" si="15"/>
        <v>10046355</v>
      </c>
      <c r="R50" s="94">
        <v>796400</v>
      </c>
      <c r="S50" s="231"/>
      <c r="T50" s="94">
        <f t="shared" si="9"/>
        <v>9249955</v>
      </c>
      <c r="U50" s="149">
        <v>2422203</v>
      </c>
      <c r="V50" s="94">
        <v>6827752</v>
      </c>
    </row>
    <row r="51" spans="1:22" ht="12" customHeight="1" x14ac:dyDescent="0.2">
      <c r="A51" s="99">
        <v>38</v>
      </c>
      <c r="B51" s="102" t="s">
        <v>100</v>
      </c>
      <c r="C51" s="101" t="s">
        <v>101</v>
      </c>
      <c r="D51" s="98">
        <f t="shared" si="10"/>
        <v>40577027</v>
      </c>
      <c r="E51" s="98">
        <f t="shared" si="11"/>
        <v>881579</v>
      </c>
      <c r="F51" s="98">
        <v>881579</v>
      </c>
      <c r="G51" s="98">
        <v>0</v>
      </c>
      <c r="H51" s="98">
        <f t="shared" si="12"/>
        <v>28436210</v>
      </c>
      <c r="I51" s="98">
        <v>25918121</v>
      </c>
      <c r="J51" s="98">
        <v>2518089</v>
      </c>
      <c r="K51" s="98">
        <f t="shared" si="13"/>
        <v>0</v>
      </c>
      <c r="L51" s="98">
        <v>0</v>
      </c>
      <c r="M51" s="98">
        <v>0</v>
      </c>
      <c r="N51" s="98">
        <f t="shared" si="14"/>
        <v>3808155</v>
      </c>
      <c r="O51" s="98">
        <v>2726490</v>
      </c>
      <c r="P51" s="98">
        <v>1081665</v>
      </c>
      <c r="Q51" s="98">
        <f t="shared" si="15"/>
        <v>7451083</v>
      </c>
      <c r="R51" s="94">
        <v>141048</v>
      </c>
      <c r="S51" s="231"/>
      <c r="T51" s="94">
        <f t="shared" si="9"/>
        <v>7310035</v>
      </c>
      <c r="U51" s="149">
        <v>92875</v>
      </c>
      <c r="V51" s="94">
        <v>7217160</v>
      </c>
    </row>
    <row r="52" spans="1:22" ht="12" customHeight="1" x14ac:dyDescent="0.2">
      <c r="A52" s="99">
        <v>39</v>
      </c>
      <c r="B52" s="103" t="s">
        <v>102</v>
      </c>
      <c r="C52" s="104" t="s">
        <v>103</v>
      </c>
      <c r="D52" s="98">
        <f t="shared" si="10"/>
        <v>348485163</v>
      </c>
      <c r="E52" s="98">
        <f t="shared" si="11"/>
        <v>83869267</v>
      </c>
      <c r="F52" s="98">
        <v>4660824</v>
      </c>
      <c r="G52" s="98">
        <v>79208443</v>
      </c>
      <c r="H52" s="98">
        <f t="shared" si="12"/>
        <v>154980752</v>
      </c>
      <c r="I52" s="98">
        <v>139542506</v>
      </c>
      <c r="J52" s="98">
        <v>13141460</v>
      </c>
      <c r="K52" s="98">
        <f t="shared" si="13"/>
        <v>2296786</v>
      </c>
      <c r="L52" s="98">
        <v>1188894</v>
      </c>
      <c r="M52" s="98">
        <v>1107892</v>
      </c>
      <c r="N52" s="98">
        <f t="shared" si="14"/>
        <v>31961888</v>
      </c>
      <c r="O52" s="98">
        <v>25882763</v>
      </c>
      <c r="P52" s="98">
        <v>6079125</v>
      </c>
      <c r="Q52" s="98">
        <f t="shared" si="15"/>
        <v>77673256</v>
      </c>
      <c r="R52" s="94">
        <v>12202435</v>
      </c>
      <c r="S52" s="231"/>
      <c r="T52" s="94">
        <f t="shared" si="9"/>
        <v>65470821</v>
      </c>
      <c r="U52" s="149">
        <v>17119102</v>
      </c>
      <c r="V52" s="94">
        <v>48351719</v>
      </c>
    </row>
    <row r="53" spans="1:22" ht="12" customHeight="1" x14ac:dyDescent="0.2">
      <c r="A53" s="99">
        <v>40</v>
      </c>
      <c r="B53" s="100" t="s">
        <v>104</v>
      </c>
      <c r="C53" s="101" t="s">
        <v>221</v>
      </c>
      <c r="D53" s="98">
        <f t="shared" si="10"/>
        <v>73413152</v>
      </c>
      <c r="E53" s="98">
        <f t="shared" si="11"/>
        <v>15191781</v>
      </c>
      <c r="F53" s="98">
        <v>1036918</v>
      </c>
      <c r="G53" s="98">
        <v>14154863</v>
      </c>
      <c r="H53" s="98">
        <f t="shared" si="12"/>
        <v>35738003</v>
      </c>
      <c r="I53" s="98">
        <v>31893186</v>
      </c>
      <c r="J53" s="98">
        <v>3043157</v>
      </c>
      <c r="K53" s="98">
        <f t="shared" si="13"/>
        <v>801660</v>
      </c>
      <c r="L53" s="98">
        <v>570338</v>
      </c>
      <c r="M53" s="98">
        <v>231322</v>
      </c>
      <c r="N53" s="98">
        <f t="shared" si="14"/>
        <v>5241260</v>
      </c>
      <c r="O53" s="98">
        <v>4037761</v>
      </c>
      <c r="P53" s="98">
        <v>1203499</v>
      </c>
      <c r="Q53" s="98">
        <f t="shared" si="15"/>
        <v>17242108</v>
      </c>
      <c r="R53" s="94">
        <v>1505944</v>
      </c>
      <c r="S53" s="231"/>
      <c r="T53" s="94">
        <f t="shared" si="9"/>
        <v>15736164</v>
      </c>
      <c r="U53" s="149">
        <v>4029318</v>
      </c>
      <c r="V53" s="94">
        <v>11706846</v>
      </c>
    </row>
    <row r="54" spans="1:22" ht="12" customHeight="1" x14ac:dyDescent="0.2">
      <c r="A54" s="99">
        <v>41</v>
      </c>
      <c r="B54" s="100" t="s">
        <v>105</v>
      </c>
      <c r="C54" s="101" t="s">
        <v>2</v>
      </c>
      <c r="D54" s="98">
        <f t="shared" si="10"/>
        <v>263052570</v>
      </c>
      <c r="E54" s="98">
        <f t="shared" si="11"/>
        <v>59095918</v>
      </c>
      <c r="F54" s="98">
        <v>3772166</v>
      </c>
      <c r="G54" s="98">
        <v>55323752</v>
      </c>
      <c r="H54" s="98">
        <f t="shared" si="12"/>
        <v>123874377</v>
      </c>
      <c r="I54" s="98">
        <v>112291121</v>
      </c>
      <c r="J54" s="98">
        <v>10629511</v>
      </c>
      <c r="K54" s="98">
        <f t="shared" si="13"/>
        <v>953745</v>
      </c>
      <c r="L54" s="98">
        <v>446745</v>
      </c>
      <c r="M54" s="98">
        <v>507000</v>
      </c>
      <c r="N54" s="98">
        <f t="shared" si="14"/>
        <v>23075072</v>
      </c>
      <c r="O54" s="98">
        <v>18526628</v>
      </c>
      <c r="P54" s="98">
        <v>4548444</v>
      </c>
      <c r="Q54" s="98">
        <f t="shared" si="15"/>
        <v>57007203</v>
      </c>
      <c r="R54" s="94">
        <v>1598484</v>
      </c>
      <c r="S54" s="231"/>
      <c r="T54" s="94">
        <f t="shared" si="9"/>
        <v>55408719</v>
      </c>
      <c r="U54" s="149">
        <v>13791911</v>
      </c>
      <c r="V54" s="94">
        <v>41616808</v>
      </c>
    </row>
    <row r="55" spans="1:22" ht="12" customHeight="1" x14ac:dyDescent="0.2">
      <c r="A55" s="99">
        <v>42</v>
      </c>
      <c r="B55" s="103" t="s">
        <v>106</v>
      </c>
      <c r="C55" s="104" t="s">
        <v>3</v>
      </c>
      <c r="D55" s="98">
        <f t="shared" si="10"/>
        <v>56352132</v>
      </c>
      <c r="E55" s="98">
        <f t="shared" si="11"/>
        <v>11795187</v>
      </c>
      <c r="F55" s="98">
        <v>798008</v>
      </c>
      <c r="G55" s="98">
        <v>10997179</v>
      </c>
      <c r="H55" s="98">
        <f t="shared" si="12"/>
        <v>27436295</v>
      </c>
      <c r="I55" s="98">
        <v>24398064</v>
      </c>
      <c r="J55" s="98">
        <v>2327306</v>
      </c>
      <c r="K55" s="98">
        <f t="shared" si="13"/>
        <v>710925</v>
      </c>
      <c r="L55" s="98">
        <v>415406</v>
      </c>
      <c r="M55" s="98">
        <v>295519</v>
      </c>
      <c r="N55" s="98">
        <f t="shared" si="14"/>
        <v>3713184</v>
      </c>
      <c r="O55" s="98">
        <v>2846175</v>
      </c>
      <c r="P55" s="98">
        <v>867009</v>
      </c>
      <c r="Q55" s="98">
        <f t="shared" si="15"/>
        <v>13407466</v>
      </c>
      <c r="R55" s="94">
        <v>645661</v>
      </c>
      <c r="S55" s="231"/>
      <c r="T55" s="94">
        <f t="shared" si="9"/>
        <v>12761805</v>
      </c>
      <c r="U55" s="149">
        <v>3235357</v>
      </c>
      <c r="V55" s="94">
        <v>9526448</v>
      </c>
    </row>
    <row r="56" spans="1:22" ht="12" customHeight="1" x14ac:dyDescent="0.2">
      <c r="A56" s="99">
        <v>43</v>
      </c>
      <c r="B56" s="102" t="s">
        <v>152</v>
      </c>
      <c r="C56" s="101" t="s">
        <v>32</v>
      </c>
      <c r="D56" s="98">
        <f t="shared" si="10"/>
        <v>76979459</v>
      </c>
      <c r="E56" s="98">
        <f t="shared" si="11"/>
        <v>14684606</v>
      </c>
      <c r="F56" s="98">
        <v>1114402</v>
      </c>
      <c r="G56" s="98">
        <v>13570204</v>
      </c>
      <c r="H56" s="98">
        <f t="shared" si="12"/>
        <v>37328405</v>
      </c>
      <c r="I56" s="98">
        <v>33745694</v>
      </c>
      <c r="J56" s="98">
        <v>3204717</v>
      </c>
      <c r="K56" s="98">
        <f t="shared" si="13"/>
        <v>377994</v>
      </c>
      <c r="L56" s="98">
        <v>0</v>
      </c>
      <c r="M56" s="98">
        <v>377994</v>
      </c>
      <c r="N56" s="98">
        <f t="shared" si="14"/>
        <v>5579347</v>
      </c>
      <c r="O56" s="98">
        <v>4308055</v>
      </c>
      <c r="P56" s="98">
        <v>1271292</v>
      </c>
      <c r="Q56" s="98">
        <f t="shared" si="15"/>
        <v>19387101</v>
      </c>
      <c r="R56" s="94">
        <v>3372167</v>
      </c>
      <c r="S56" s="231"/>
      <c r="T56" s="94">
        <f t="shared" si="9"/>
        <v>16014934</v>
      </c>
      <c r="U56" s="149">
        <v>4122351</v>
      </c>
      <c r="V56" s="94">
        <v>11892583</v>
      </c>
    </row>
    <row r="57" spans="1:22" ht="12" customHeight="1" x14ac:dyDescent="0.2">
      <c r="A57" s="99">
        <v>44</v>
      </c>
      <c r="B57" s="103" t="s">
        <v>107</v>
      </c>
      <c r="C57" s="104" t="s">
        <v>217</v>
      </c>
      <c r="D57" s="98">
        <f t="shared" si="10"/>
        <v>89992967</v>
      </c>
      <c r="E57" s="98">
        <f t="shared" si="11"/>
        <v>19248719</v>
      </c>
      <c r="F57" s="98">
        <v>1284977</v>
      </c>
      <c r="G57" s="98">
        <v>17963742</v>
      </c>
      <c r="H57" s="98">
        <f t="shared" si="12"/>
        <v>43365241</v>
      </c>
      <c r="I57" s="98">
        <v>38872638</v>
      </c>
      <c r="J57" s="98">
        <v>3731412</v>
      </c>
      <c r="K57" s="98">
        <f t="shared" si="13"/>
        <v>761191</v>
      </c>
      <c r="L57" s="98">
        <v>454962</v>
      </c>
      <c r="M57" s="98">
        <v>306229</v>
      </c>
      <c r="N57" s="98">
        <f t="shared" si="14"/>
        <v>6812436</v>
      </c>
      <c r="O57" s="98">
        <v>5311521</v>
      </c>
      <c r="P57" s="98">
        <v>1500915</v>
      </c>
      <c r="Q57" s="98">
        <f t="shared" si="15"/>
        <v>20566571</v>
      </c>
      <c r="R57" s="94">
        <v>1013836</v>
      </c>
      <c r="S57" s="231"/>
      <c r="T57" s="94">
        <f t="shared" si="9"/>
        <v>19552735</v>
      </c>
      <c r="U57" s="149">
        <v>4866382</v>
      </c>
      <c r="V57" s="94">
        <v>14686353</v>
      </c>
    </row>
    <row r="58" spans="1:22" ht="12" customHeight="1" x14ac:dyDescent="0.2">
      <c r="A58" s="99">
        <v>45</v>
      </c>
      <c r="B58" s="102" t="s">
        <v>108</v>
      </c>
      <c r="C58" s="101" t="s">
        <v>0</v>
      </c>
      <c r="D58" s="98">
        <f t="shared" si="10"/>
        <v>109935929</v>
      </c>
      <c r="E58" s="98">
        <f t="shared" si="11"/>
        <v>24271935</v>
      </c>
      <c r="F58" s="98">
        <v>1525144</v>
      </c>
      <c r="G58" s="98">
        <v>22746791</v>
      </c>
      <c r="H58" s="98">
        <f t="shared" si="12"/>
        <v>51343754</v>
      </c>
      <c r="I58" s="98">
        <v>46374274</v>
      </c>
      <c r="J58" s="98">
        <v>4395502</v>
      </c>
      <c r="K58" s="98">
        <f t="shared" si="13"/>
        <v>573978</v>
      </c>
      <c r="L58" s="98">
        <v>141076</v>
      </c>
      <c r="M58" s="98">
        <v>432902</v>
      </c>
      <c r="N58" s="98">
        <f t="shared" si="14"/>
        <v>8954953</v>
      </c>
      <c r="O58" s="98">
        <v>7081576</v>
      </c>
      <c r="P58" s="98">
        <v>1873377</v>
      </c>
      <c r="Q58" s="98">
        <f t="shared" si="15"/>
        <v>25365287</v>
      </c>
      <c r="R58" s="94">
        <v>2245939</v>
      </c>
      <c r="S58" s="231"/>
      <c r="T58" s="94">
        <f t="shared" si="9"/>
        <v>23119348</v>
      </c>
      <c r="U58" s="149">
        <v>5878277</v>
      </c>
      <c r="V58" s="94">
        <v>17241071</v>
      </c>
    </row>
    <row r="59" spans="1:22" ht="12" customHeight="1" x14ac:dyDescent="0.2">
      <c r="A59" s="99">
        <v>46</v>
      </c>
      <c r="B59" s="103" t="s">
        <v>109</v>
      </c>
      <c r="C59" s="104" t="s">
        <v>4</v>
      </c>
      <c r="D59" s="98">
        <f t="shared" si="10"/>
        <v>35373441</v>
      </c>
      <c r="E59" s="98">
        <f t="shared" si="11"/>
        <v>5993872</v>
      </c>
      <c r="F59" s="98">
        <v>527023</v>
      </c>
      <c r="G59" s="98">
        <v>5466849</v>
      </c>
      <c r="H59" s="98">
        <f t="shared" si="12"/>
        <v>18203869</v>
      </c>
      <c r="I59" s="98">
        <v>16231814</v>
      </c>
      <c r="J59" s="98">
        <v>1566327</v>
      </c>
      <c r="K59" s="98">
        <f t="shared" si="13"/>
        <v>405728</v>
      </c>
      <c r="L59" s="98">
        <v>43504</v>
      </c>
      <c r="M59" s="98">
        <v>362224</v>
      </c>
      <c r="N59" s="98">
        <f t="shared" si="14"/>
        <v>2557027</v>
      </c>
      <c r="O59" s="98">
        <v>1928990</v>
      </c>
      <c r="P59" s="98">
        <v>628037</v>
      </c>
      <c r="Q59" s="98">
        <f t="shared" si="15"/>
        <v>8618673</v>
      </c>
      <c r="R59" s="94">
        <v>429244</v>
      </c>
      <c r="S59" s="231"/>
      <c r="T59" s="94">
        <f t="shared" si="9"/>
        <v>8189429</v>
      </c>
      <c r="U59" s="149">
        <v>2151477</v>
      </c>
      <c r="V59" s="94">
        <v>6037952</v>
      </c>
    </row>
    <row r="60" spans="1:22" ht="12" customHeight="1" x14ac:dyDescent="0.2">
      <c r="A60" s="99">
        <v>47</v>
      </c>
      <c r="B60" s="102" t="s">
        <v>110</v>
      </c>
      <c r="C60" s="101" t="s">
        <v>1</v>
      </c>
      <c r="D60" s="98">
        <f t="shared" si="10"/>
        <v>70565444</v>
      </c>
      <c r="E60" s="98">
        <f t="shared" si="11"/>
        <v>15046925</v>
      </c>
      <c r="F60" s="98">
        <v>1008653</v>
      </c>
      <c r="G60" s="98">
        <v>14038272</v>
      </c>
      <c r="H60" s="98">
        <f t="shared" si="12"/>
        <v>32957373</v>
      </c>
      <c r="I60" s="98">
        <v>29889471</v>
      </c>
      <c r="J60" s="98">
        <v>2921400</v>
      </c>
      <c r="K60" s="98">
        <f t="shared" si="13"/>
        <v>146502</v>
      </c>
      <c r="L60" s="98">
        <v>0</v>
      </c>
      <c r="M60" s="98">
        <v>146502</v>
      </c>
      <c r="N60" s="98">
        <f t="shared" si="14"/>
        <v>4573132</v>
      </c>
      <c r="O60" s="98">
        <v>3524672</v>
      </c>
      <c r="P60" s="98">
        <v>1048460</v>
      </c>
      <c r="Q60" s="98">
        <f t="shared" si="15"/>
        <v>17988014</v>
      </c>
      <c r="R60" s="94">
        <v>1822795</v>
      </c>
      <c r="S60" s="231"/>
      <c r="T60" s="94">
        <f t="shared" si="9"/>
        <v>16165219</v>
      </c>
      <c r="U60" s="149">
        <v>4127786</v>
      </c>
      <c r="V60" s="94">
        <v>12037433</v>
      </c>
    </row>
    <row r="61" spans="1:22" ht="12" customHeight="1" x14ac:dyDescent="0.2">
      <c r="A61" s="99">
        <v>48</v>
      </c>
      <c r="B61" s="103" t="s">
        <v>111</v>
      </c>
      <c r="C61" s="104" t="s">
        <v>218</v>
      </c>
      <c r="D61" s="98">
        <f t="shared" si="10"/>
        <v>108121545</v>
      </c>
      <c r="E61" s="98">
        <f t="shared" si="11"/>
        <v>22697390</v>
      </c>
      <c r="F61" s="98">
        <v>1597523</v>
      </c>
      <c r="G61" s="98">
        <v>21099867</v>
      </c>
      <c r="H61" s="98">
        <f t="shared" si="12"/>
        <v>53009655</v>
      </c>
      <c r="I61" s="98">
        <v>47882790</v>
      </c>
      <c r="J61" s="98">
        <v>4542276</v>
      </c>
      <c r="K61" s="98">
        <f t="shared" si="13"/>
        <v>584589</v>
      </c>
      <c r="L61" s="98">
        <v>120478</v>
      </c>
      <c r="M61" s="98">
        <v>464111</v>
      </c>
      <c r="N61" s="98">
        <f t="shared" si="14"/>
        <v>8336440</v>
      </c>
      <c r="O61" s="98">
        <v>6449731</v>
      </c>
      <c r="P61" s="98">
        <v>1886709</v>
      </c>
      <c r="Q61" s="98">
        <f t="shared" si="15"/>
        <v>24078060</v>
      </c>
      <c r="R61" s="94">
        <v>448625</v>
      </c>
      <c r="S61" s="231"/>
      <c r="T61" s="94">
        <f t="shared" si="9"/>
        <v>23629435</v>
      </c>
      <c r="U61" s="149">
        <v>5965002</v>
      </c>
      <c r="V61" s="94">
        <v>17664433</v>
      </c>
    </row>
    <row r="62" spans="1:22" ht="12" customHeight="1" x14ac:dyDescent="0.2">
      <c r="A62" s="99">
        <v>49</v>
      </c>
      <c r="B62" s="103" t="s">
        <v>112</v>
      </c>
      <c r="C62" s="104" t="s">
        <v>25</v>
      </c>
      <c r="D62" s="98">
        <f t="shared" si="10"/>
        <v>411212623</v>
      </c>
      <c r="E62" s="98">
        <f t="shared" si="11"/>
        <v>93923845</v>
      </c>
      <c r="F62" s="98">
        <v>5500004</v>
      </c>
      <c r="G62" s="98">
        <v>88423841</v>
      </c>
      <c r="H62" s="98">
        <f t="shared" si="12"/>
        <v>185249206</v>
      </c>
      <c r="I62" s="98">
        <v>166609854</v>
      </c>
      <c r="J62" s="98">
        <v>15533302</v>
      </c>
      <c r="K62" s="98">
        <f t="shared" si="13"/>
        <v>3106050</v>
      </c>
      <c r="L62" s="98">
        <v>2052544</v>
      </c>
      <c r="M62" s="98">
        <v>1053506</v>
      </c>
      <c r="N62" s="98">
        <f t="shared" si="14"/>
        <v>35589642</v>
      </c>
      <c r="O62" s="98">
        <v>28523938</v>
      </c>
      <c r="P62" s="98">
        <v>7065704</v>
      </c>
      <c r="Q62" s="98">
        <f t="shared" si="15"/>
        <v>96449930</v>
      </c>
      <c r="R62" s="94">
        <v>13729338</v>
      </c>
      <c r="S62" s="231"/>
      <c r="T62" s="94">
        <f t="shared" si="9"/>
        <v>82720592</v>
      </c>
      <c r="U62" s="149">
        <v>21186976</v>
      </c>
      <c r="V62" s="94">
        <v>61533616</v>
      </c>
    </row>
    <row r="63" spans="1:22" ht="12" customHeight="1" x14ac:dyDescent="0.2">
      <c r="A63" s="99">
        <v>50</v>
      </c>
      <c r="B63" s="103" t="s">
        <v>160</v>
      </c>
      <c r="C63" s="104" t="s">
        <v>53</v>
      </c>
      <c r="D63" s="98">
        <f t="shared" si="10"/>
        <v>78175808</v>
      </c>
      <c r="E63" s="98">
        <f t="shared" si="11"/>
        <v>16491739</v>
      </c>
      <c r="F63" s="98">
        <v>1119980</v>
      </c>
      <c r="G63" s="98">
        <v>15371759</v>
      </c>
      <c r="H63" s="98">
        <f t="shared" si="12"/>
        <v>37389317</v>
      </c>
      <c r="I63" s="98">
        <v>33890012</v>
      </c>
      <c r="J63" s="98">
        <v>3212235</v>
      </c>
      <c r="K63" s="98">
        <f t="shared" si="13"/>
        <v>287070</v>
      </c>
      <c r="L63" s="98">
        <v>47641</v>
      </c>
      <c r="M63" s="98">
        <v>239429</v>
      </c>
      <c r="N63" s="98">
        <f t="shared" si="14"/>
        <v>5690648</v>
      </c>
      <c r="O63" s="98">
        <v>4470630</v>
      </c>
      <c r="P63" s="98">
        <v>1220018</v>
      </c>
      <c r="Q63" s="98">
        <f t="shared" si="15"/>
        <v>18604104</v>
      </c>
      <c r="R63" s="94">
        <v>1324341</v>
      </c>
      <c r="S63" s="231"/>
      <c r="T63" s="94">
        <f t="shared" si="9"/>
        <v>17279763</v>
      </c>
      <c r="U63" s="149">
        <v>4367267</v>
      </c>
      <c r="V63" s="94">
        <v>12912496</v>
      </c>
    </row>
    <row r="64" spans="1:22" ht="12" customHeight="1" x14ac:dyDescent="0.2">
      <c r="A64" s="99">
        <v>51</v>
      </c>
      <c r="B64" s="103" t="s">
        <v>113</v>
      </c>
      <c r="C64" s="104" t="s">
        <v>219</v>
      </c>
      <c r="D64" s="98">
        <f t="shared" si="10"/>
        <v>57482099</v>
      </c>
      <c r="E64" s="98">
        <f t="shared" si="11"/>
        <v>11467135</v>
      </c>
      <c r="F64" s="98">
        <v>793310</v>
      </c>
      <c r="G64" s="98">
        <v>10673825</v>
      </c>
      <c r="H64" s="98">
        <f t="shared" si="12"/>
        <v>27730643</v>
      </c>
      <c r="I64" s="98">
        <v>24904456</v>
      </c>
      <c r="J64" s="98">
        <v>2387923</v>
      </c>
      <c r="K64" s="98">
        <f t="shared" si="13"/>
        <v>438264</v>
      </c>
      <c r="L64" s="98">
        <v>110771</v>
      </c>
      <c r="M64" s="98">
        <v>327493</v>
      </c>
      <c r="N64" s="98">
        <f t="shared" si="14"/>
        <v>4289095</v>
      </c>
      <c r="O64" s="98">
        <v>3220007</v>
      </c>
      <c r="P64" s="98">
        <v>1069088</v>
      </c>
      <c r="Q64" s="98">
        <f t="shared" si="15"/>
        <v>13995226</v>
      </c>
      <c r="R64" s="94">
        <v>1059774</v>
      </c>
      <c r="S64" s="231"/>
      <c r="T64" s="94">
        <f t="shared" si="9"/>
        <v>12935452</v>
      </c>
      <c r="U64" s="149">
        <v>3324418</v>
      </c>
      <c r="V64" s="94">
        <v>9611034</v>
      </c>
    </row>
    <row r="65" spans="1:22" ht="12" customHeight="1" x14ac:dyDescent="0.2">
      <c r="A65" s="99">
        <v>52</v>
      </c>
      <c r="B65" s="102" t="s">
        <v>162</v>
      </c>
      <c r="C65" s="101" t="s">
        <v>220</v>
      </c>
      <c r="D65" s="98">
        <f t="shared" si="10"/>
        <v>64671709</v>
      </c>
      <c r="E65" s="98">
        <f t="shared" si="11"/>
        <v>13995843</v>
      </c>
      <c r="F65" s="98">
        <v>878460</v>
      </c>
      <c r="G65" s="98">
        <v>13117383</v>
      </c>
      <c r="H65" s="98">
        <f t="shared" si="12"/>
        <v>30088274</v>
      </c>
      <c r="I65" s="98">
        <v>27154025</v>
      </c>
      <c r="J65" s="98">
        <v>2584291</v>
      </c>
      <c r="K65" s="98">
        <f t="shared" si="13"/>
        <v>349958</v>
      </c>
      <c r="L65" s="98">
        <v>32989</v>
      </c>
      <c r="M65" s="98">
        <v>316969</v>
      </c>
      <c r="N65" s="98">
        <f t="shared" si="14"/>
        <v>5220695</v>
      </c>
      <c r="O65" s="98">
        <v>4062936</v>
      </c>
      <c r="P65" s="98">
        <v>1157759</v>
      </c>
      <c r="Q65" s="98">
        <f t="shared" si="15"/>
        <v>15366897</v>
      </c>
      <c r="R65" s="94">
        <v>1106130</v>
      </c>
      <c r="S65" s="231"/>
      <c r="T65" s="94">
        <f t="shared" si="9"/>
        <v>14260767</v>
      </c>
      <c r="U65" s="149">
        <v>3631057</v>
      </c>
      <c r="V65" s="94">
        <v>10629710</v>
      </c>
    </row>
    <row r="66" spans="1:22" ht="12" customHeight="1" x14ac:dyDescent="0.2">
      <c r="A66" s="99">
        <v>53</v>
      </c>
      <c r="B66" s="103" t="s">
        <v>223</v>
      </c>
      <c r="C66" s="104" t="s">
        <v>222</v>
      </c>
      <c r="D66" s="98">
        <f t="shared" si="10"/>
        <v>0</v>
      </c>
      <c r="E66" s="98">
        <f t="shared" si="11"/>
        <v>0</v>
      </c>
      <c r="F66" s="98">
        <v>0</v>
      </c>
      <c r="G66" s="98">
        <v>0</v>
      </c>
      <c r="H66" s="98">
        <f t="shared" si="12"/>
        <v>0</v>
      </c>
      <c r="I66" s="98">
        <v>0</v>
      </c>
      <c r="J66" s="98">
        <v>0</v>
      </c>
      <c r="K66" s="98">
        <f t="shared" si="13"/>
        <v>0</v>
      </c>
      <c r="L66" s="98">
        <v>0</v>
      </c>
      <c r="M66" s="98">
        <v>0</v>
      </c>
      <c r="N66" s="98">
        <f t="shared" si="14"/>
        <v>0</v>
      </c>
      <c r="O66" s="98">
        <v>0</v>
      </c>
      <c r="P66" s="98">
        <v>0</v>
      </c>
      <c r="Q66" s="98">
        <f t="shared" si="15"/>
        <v>0</v>
      </c>
      <c r="R66" s="94">
        <v>0</v>
      </c>
      <c r="S66" s="231"/>
      <c r="T66" s="94">
        <f t="shared" si="9"/>
        <v>0</v>
      </c>
      <c r="U66" s="149">
        <v>0</v>
      </c>
      <c r="V66" s="94">
        <v>0</v>
      </c>
    </row>
    <row r="67" spans="1:22" ht="12" customHeight="1" x14ac:dyDescent="0.2">
      <c r="A67" s="99">
        <v>54</v>
      </c>
      <c r="B67" s="109" t="s">
        <v>233</v>
      </c>
      <c r="C67" s="106" t="s">
        <v>234</v>
      </c>
      <c r="D67" s="98">
        <f t="shared" si="10"/>
        <v>0</v>
      </c>
      <c r="E67" s="98">
        <f t="shared" si="11"/>
        <v>0</v>
      </c>
      <c r="F67" s="98">
        <v>0</v>
      </c>
      <c r="G67" s="98">
        <v>0</v>
      </c>
      <c r="H67" s="98">
        <f t="shared" si="12"/>
        <v>0</v>
      </c>
      <c r="I67" s="98">
        <v>0</v>
      </c>
      <c r="J67" s="98">
        <v>0</v>
      </c>
      <c r="K67" s="98">
        <f t="shared" si="13"/>
        <v>0</v>
      </c>
      <c r="L67" s="98">
        <v>0</v>
      </c>
      <c r="M67" s="98">
        <v>0</v>
      </c>
      <c r="N67" s="98">
        <f t="shared" si="14"/>
        <v>0</v>
      </c>
      <c r="O67" s="98">
        <v>0</v>
      </c>
      <c r="P67" s="98">
        <v>0</v>
      </c>
      <c r="Q67" s="98">
        <f t="shared" si="15"/>
        <v>0</v>
      </c>
      <c r="R67" s="94">
        <v>0</v>
      </c>
      <c r="S67" s="231"/>
      <c r="T67" s="94">
        <f t="shared" si="9"/>
        <v>0</v>
      </c>
      <c r="U67" s="149">
        <v>0</v>
      </c>
      <c r="V67" s="94">
        <v>0</v>
      </c>
    </row>
    <row r="68" spans="1:22" ht="12" customHeight="1" x14ac:dyDescent="0.2">
      <c r="A68" s="99">
        <v>55</v>
      </c>
      <c r="B68" s="103" t="s">
        <v>114</v>
      </c>
      <c r="C68" s="104" t="s">
        <v>52</v>
      </c>
      <c r="D68" s="98">
        <f t="shared" si="10"/>
        <v>156225066</v>
      </c>
      <c r="E68" s="98">
        <f t="shared" si="11"/>
        <v>129948340</v>
      </c>
      <c r="F68" s="98">
        <v>0</v>
      </c>
      <c r="G68" s="98">
        <v>129948340</v>
      </c>
      <c r="H68" s="98">
        <f t="shared" si="12"/>
        <v>1537491</v>
      </c>
      <c r="I68" s="98">
        <v>0</v>
      </c>
      <c r="J68" s="98">
        <v>0</v>
      </c>
      <c r="K68" s="98">
        <f t="shared" si="13"/>
        <v>1537491</v>
      </c>
      <c r="L68" s="98">
        <v>995644</v>
      </c>
      <c r="M68" s="98">
        <v>541847</v>
      </c>
      <c r="N68" s="98">
        <f t="shared" si="14"/>
        <v>0</v>
      </c>
      <c r="O68" s="98">
        <v>0</v>
      </c>
      <c r="P68" s="98">
        <v>0</v>
      </c>
      <c r="Q68" s="98">
        <f t="shared" si="15"/>
        <v>24739235</v>
      </c>
      <c r="R68" s="94">
        <v>466570</v>
      </c>
      <c r="S68" s="231"/>
      <c r="T68" s="94">
        <f t="shared" si="9"/>
        <v>24272665</v>
      </c>
      <c r="U68" s="149">
        <v>0</v>
      </c>
      <c r="V68" s="94">
        <v>24272665</v>
      </c>
    </row>
    <row r="69" spans="1:22" ht="12" customHeight="1" x14ac:dyDescent="0.2">
      <c r="A69" s="99">
        <v>56</v>
      </c>
      <c r="B69" s="102" t="s">
        <v>115</v>
      </c>
      <c r="C69" s="104" t="s">
        <v>390</v>
      </c>
      <c r="D69" s="98">
        <f t="shared" si="10"/>
        <v>119545464</v>
      </c>
      <c r="E69" s="98">
        <f t="shared" si="11"/>
        <v>97865587</v>
      </c>
      <c r="F69" s="98">
        <v>0</v>
      </c>
      <c r="G69" s="98">
        <v>97865587</v>
      </c>
      <c r="H69" s="98">
        <f t="shared" si="12"/>
        <v>2436428</v>
      </c>
      <c r="I69" s="98">
        <v>0</v>
      </c>
      <c r="J69" s="98">
        <v>0</v>
      </c>
      <c r="K69" s="98">
        <f t="shared" si="13"/>
        <v>2436428</v>
      </c>
      <c r="L69" s="98">
        <v>1389831</v>
      </c>
      <c r="M69" s="98">
        <v>1046597</v>
      </c>
      <c r="N69" s="98">
        <f t="shared" si="14"/>
        <v>0</v>
      </c>
      <c r="O69" s="98">
        <v>0</v>
      </c>
      <c r="P69" s="98">
        <v>0</v>
      </c>
      <c r="Q69" s="98">
        <f t="shared" si="15"/>
        <v>19243449</v>
      </c>
      <c r="R69" s="94">
        <v>308654</v>
      </c>
      <c r="S69" s="231"/>
      <c r="T69" s="94">
        <f t="shared" si="9"/>
        <v>18934795</v>
      </c>
      <c r="U69" s="149">
        <v>0</v>
      </c>
      <c r="V69" s="94">
        <v>18934795</v>
      </c>
    </row>
    <row r="70" spans="1:22" ht="12" customHeight="1" x14ac:dyDescent="0.2">
      <c r="A70" s="99">
        <v>57</v>
      </c>
      <c r="B70" s="105" t="s">
        <v>116</v>
      </c>
      <c r="C70" s="106" t="s">
        <v>117</v>
      </c>
      <c r="D70" s="98">
        <f t="shared" si="10"/>
        <v>59987601</v>
      </c>
      <c r="E70" s="98">
        <f t="shared" si="11"/>
        <v>45587239</v>
      </c>
      <c r="F70" s="98">
        <v>0</v>
      </c>
      <c r="G70" s="98">
        <v>45587239</v>
      </c>
      <c r="H70" s="98">
        <f t="shared" si="12"/>
        <v>829147</v>
      </c>
      <c r="I70" s="98">
        <v>0</v>
      </c>
      <c r="J70" s="98">
        <v>0</v>
      </c>
      <c r="K70" s="98">
        <f t="shared" si="13"/>
        <v>829147</v>
      </c>
      <c r="L70" s="98">
        <v>394295</v>
      </c>
      <c r="M70" s="98">
        <v>434852</v>
      </c>
      <c r="N70" s="98">
        <f t="shared" si="14"/>
        <v>0</v>
      </c>
      <c r="O70" s="98">
        <v>0</v>
      </c>
      <c r="P70" s="98">
        <v>0</v>
      </c>
      <c r="Q70" s="98">
        <f t="shared" si="15"/>
        <v>13571215</v>
      </c>
      <c r="R70" s="94">
        <v>465672</v>
      </c>
      <c r="S70" s="231"/>
      <c r="T70" s="94">
        <f t="shared" si="9"/>
        <v>13105543</v>
      </c>
      <c r="U70" s="149">
        <v>3481962</v>
      </c>
      <c r="V70" s="94">
        <v>9623581</v>
      </c>
    </row>
    <row r="71" spans="1:22" ht="12" customHeight="1" x14ac:dyDescent="0.2">
      <c r="A71" s="99">
        <v>58</v>
      </c>
      <c r="B71" s="102" t="s">
        <v>118</v>
      </c>
      <c r="C71" s="104" t="s">
        <v>391</v>
      </c>
      <c r="D71" s="98">
        <f t="shared" si="10"/>
        <v>246176929</v>
      </c>
      <c r="E71" s="98">
        <f t="shared" si="11"/>
        <v>188501328</v>
      </c>
      <c r="F71" s="98">
        <v>0</v>
      </c>
      <c r="G71" s="98">
        <v>188501328</v>
      </c>
      <c r="H71" s="98">
        <f t="shared" si="12"/>
        <v>2002390</v>
      </c>
      <c r="I71" s="98">
        <v>0</v>
      </c>
      <c r="J71" s="98">
        <v>0</v>
      </c>
      <c r="K71" s="98">
        <f t="shared" si="13"/>
        <v>2002390</v>
      </c>
      <c r="L71" s="98">
        <v>434173</v>
      </c>
      <c r="M71" s="98">
        <v>1568217</v>
      </c>
      <c r="N71" s="98">
        <f t="shared" si="14"/>
        <v>0</v>
      </c>
      <c r="O71" s="98">
        <v>0</v>
      </c>
      <c r="P71" s="98">
        <v>0</v>
      </c>
      <c r="Q71" s="98">
        <f t="shared" si="15"/>
        <v>55673211</v>
      </c>
      <c r="R71" s="94">
        <v>17421568</v>
      </c>
      <c r="S71" s="231"/>
      <c r="T71" s="94">
        <f t="shared" si="9"/>
        <v>38251643</v>
      </c>
      <c r="U71" s="149">
        <v>0</v>
      </c>
      <c r="V71" s="94">
        <v>38251643</v>
      </c>
    </row>
    <row r="72" spans="1:22" ht="12" customHeight="1" x14ac:dyDescent="0.2">
      <c r="A72" s="99">
        <v>59</v>
      </c>
      <c r="B72" s="103" t="s">
        <v>119</v>
      </c>
      <c r="C72" s="104" t="s">
        <v>326</v>
      </c>
      <c r="D72" s="98">
        <f t="shared" si="10"/>
        <v>50060500</v>
      </c>
      <c r="E72" s="98">
        <f t="shared" si="11"/>
        <v>35692310</v>
      </c>
      <c r="F72" s="98">
        <v>0</v>
      </c>
      <c r="G72" s="98">
        <v>35692310</v>
      </c>
      <c r="H72" s="98">
        <f t="shared" si="12"/>
        <v>745969</v>
      </c>
      <c r="I72" s="98">
        <v>0</v>
      </c>
      <c r="J72" s="98">
        <v>0</v>
      </c>
      <c r="K72" s="98">
        <f t="shared" si="13"/>
        <v>745969</v>
      </c>
      <c r="L72" s="98">
        <v>22660</v>
      </c>
      <c r="M72" s="98">
        <v>723309</v>
      </c>
      <c r="N72" s="98">
        <f t="shared" si="14"/>
        <v>0</v>
      </c>
      <c r="O72" s="98">
        <v>0</v>
      </c>
      <c r="P72" s="98">
        <v>0</v>
      </c>
      <c r="Q72" s="98">
        <f t="shared" si="15"/>
        <v>13622221</v>
      </c>
      <c r="R72" s="94">
        <v>3720474</v>
      </c>
      <c r="S72" s="231"/>
      <c r="T72" s="94">
        <f t="shared" si="9"/>
        <v>9901747</v>
      </c>
      <c r="U72" s="149">
        <v>1687018</v>
      </c>
      <c r="V72" s="94">
        <v>8214729</v>
      </c>
    </row>
    <row r="73" spans="1:22" ht="12" customHeight="1" x14ac:dyDescent="0.2">
      <c r="A73" s="99">
        <v>60</v>
      </c>
      <c r="B73" s="100" t="s">
        <v>120</v>
      </c>
      <c r="C73" s="104" t="s">
        <v>392</v>
      </c>
      <c r="D73" s="98">
        <f t="shared" si="10"/>
        <v>32169682</v>
      </c>
      <c r="E73" s="98">
        <f t="shared" si="11"/>
        <v>0</v>
      </c>
      <c r="F73" s="98">
        <v>0</v>
      </c>
      <c r="G73" s="98">
        <v>0</v>
      </c>
      <c r="H73" s="98">
        <f t="shared" si="12"/>
        <v>0</v>
      </c>
      <c r="I73" s="98">
        <v>0</v>
      </c>
      <c r="J73" s="98">
        <v>0</v>
      </c>
      <c r="K73" s="98">
        <f t="shared" si="13"/>
        <v>0</v>
      </c>
      <c r="L73" s="98">
        <v>0</v>
      </c>
      <c r="M73" s="98">
        <v>0</v>
      </c>
      <c r="N73" s="98">
        <f t="shared" si="14"/>
        <v>0</v>
      </c>
      <c r="O73" s="98">
        <v>0</v>
      </c>
      <c r="P73" s="98">
        <v>0</v>
      </c>
      <c r="Q73" s="98">
        <f t="shared" si="15"/>
        <v>32169682</v>
      </c>
      <c r="R73" s="94">
        <v>11314320</v>
      </c>
      <c r="S73" s="231"/>
      <c r="T73" s="94">
        <f t="shared" si="9"/>
        <v>20855362</v>
      </c>
      <c r="U73" s="149">
        <v>20855362</v>
      </c>
      <c r="V73" s="94">
        <v>0</v>
      </c>
    </row>
    <row r="74" spans="1:22" ht="12" customHeight="1" x14ac:dyDescent="0.2">
      <c r="A74" s="99">
        <v>61</v>
      </c>
      <c r="B74" s="100" t="s">
        <v>121</v>
      </c>
      <c r="C74" s="104" t="s">
        <v>393</v>
      </c>
      <c r="D74" s="98">
        <f t="shared" si="10"/>
        <v>29502621</v>
      </c>
      <c r="E74" s="98">
        <f t="shared" si="11"/>
        <v>0</v>
      </c>
      <c r="F74" s="98">
        <v>0</v>
      </c>
      <c r="G74" s="98">
        <v>0</v>
      </c>
      <c r="H74" s="98">
        <f t="shared" si="12"/>
        <v>0</v>
      </c>
      <c r="I74" s="98">
        <v>0</v>
      </c>
      <c r="J74" s="98">
        <v>0</v>
      </c>
      <c r="K74" s="98">
        <f t="shared" si="13"/>
        <v>0</v>
      </c>
      <c r="L74" s="98">
        <v>0</v>
      </c>
      <c r="M74" s="98">
        <v>0</v>
      </c>
      <c r="N74" s="98">
        <f t="shared" si="14"/>
        <v>0</v>
      </c>
      <c r="O74" s="98">
        <v>0</v>
      </c>
      <c r="P74" s="98">
        <v>0</v>
      </c>
      <c r="Q74" s="98">
        <f t="shared" si="15"/>
        <v>29502621</v>
      </c>
      <c r="R74" s="94">
        <v>11314320</v>
      </c>
      <c r="S74" s="231"/>
      <c r="T74" s="94">
        <f t="shared" si="9"/>
        <v>18188301</v>
      </c>
      <c r="U74" s="149">
        <v>18188301</v>
      </c>
      <c r="V74" s="94">
        <v>0</v>
      </c>
    </row>
    <row r="75" spans="1:22" ht="12" customHeight="1" x14ac:dyDescent="0.2">
      <c r="A75" s="99">
        <v>62</v>
      </c>
      <c r="B75" s="102" t="s">
        <v>122</v>
      </c>
      <c r="C75" s="104" t="s">
        <v>394</v>
      </c>
      <c r="D75" s="98">
        <f t="shared" si="10"/>
        <v>249684658</v>
      </c>
      <c r="E75" s="98">
        <f t="shared" si="11"/>
        <v>4992455</v>
      </c>
      <c r="F75" s="98">
        <v>4992455</v>
      </c>
      <c r="G75" s="98">
        <v>0</v>
      </c>
      <c r="H75" s="98">
        <f t="shared" si="12"/>
        <v>160017173</v>
      </c>
      <c r="I75" s="98">
        <v>146357568</v>
      </c>
      <c r="J75" s="98">
        <v>13659605</v>
      </c>
      <c r="K75" s="98">
        <f t="shared" si="13"/>
        <v>0</v>
      </c>
      <c r="L75" s="98">
        <v>0</v>
      </c>
      <c r="M75" s="98">
        <v>0</v>
      </c>
      <c r="N75" s="98">
        <f t="shared" si="14"/>
        <v>37241760</v>
      </c>
      <c r="O75" s="98">
        <v>30919637</v>
      </c>
      <c r="P75" s="98">
        <v>6322123</v>
      </c>
      <c r="Q75" s="98">
        <f t="shared" si="15"/>
        <v>47433270</v>
      </c>
      <c r="R75" s="94">
        <v>7621184</v>
      </c>
      <c r="S75" s="231"/>
      <c r="T75" s="94">
        <f t="shared" si="9"/>
        <v>39812086</v>
      </c>
      <c r="U75" s="149">
        <v>0</v>
      </c>
      <c r="V75" s="94">
        <v>39812086</v>
      </c>
    </row>
    <row r="76" spans="1:22" ht="12" customHeight="1" x14ac:dyDescent="0.2">
      <c r="A76" s="99">
        <v>63</v>
      </c>
      <c r="B76" s="102" t="s">
        <v>123</v>
      </c>
      <c r="C76" s="101" t="s">
        <v>51</v>
      </c>
      <c r="D76" s="98">
        <f t="shared" si="10"/>
        <v>142399639</v>
      </c>
      <c r="E76" s="98">
        <f t="shared" si="11"/>
        <v>2875210</v>
      </c>
      <c r="F76" s="98">
        <v>2875210</v>
      </c>
      <c r="G76" s="98">
        <v>0</v>
      </c>
      <c r="H76" s="98">
        <f t="shared" si="12"/>
        <v>93741461</v>
      </c>
      <c r="I76" s="98">
        <v>84287700</v>
      </c>
      <c r="J76" s="98">
        <v>9453761</v>
      </c>
      <c r="K76" s="98">
        <f t="shared" si="13"/>
        <v>0</v>
      </c>
      <c r="L76" s="98">
        <v>0</v>
      </c>
      <c r="M76" s="98">
        <v>0</v>
      </c>
      <c r="N76" s="98">
        <f t="shared" si="14"/>
        <v>21403527</v>
      </c>
      <c r="O76" s="98">
        <v>17810302</v>
      </c>
      <c r="P76" s="98">
        <v>3593225</v>
      </c>
      <c r="Q76" s="98">
        <f t="shared" si="15"/>
        <v>24379441</v>
      </c>
      <c r="R76" s="94">
        <v>1143039</v>
      </c>
      <c r="S76" s="231"/>
      <c r="T76" s="94">
        <f t="shared" si="9"/>
        <v>23236402</v>
      </c>
      <c r="U76" s="149">
        <v>0</v>
      </c>
      <c r="V76" s="94">
        <v>23236402</v>
      </c>
    </row>
    <row r="77" spans="1:22" ht="12" customHeight="1" x14ac:dyDescent="0.2">
      <c r="A77" s="99">
        <v>64</v>
      </c>
      <c r="B77" s="102" t="s">
        <v>124</v>
      </c>
      <c r="C77" s="104" t="s">
        <v>395</v>
      </c>
      <c r="D77" s="98">
        <f t="shared" si="10"/>
        <v>331769236</v>
      </c>
      <c r="E77" s="98">
        <f t="shared" si="11"/>
        <v>5441250</v>
      </c>
      <c r="F77" s="98">
        <v>5441250</v>
      </c>
      <c r="G77" s="98">
        <v>0</v>
      </c>
      <c r="H77" s="98">
        <f t="shared" si="12"/>
        <v>213079217</v>
      </c>
      <c r="I77" s="98">
        <v>194937156</v>
      </c>
      <c r="J77" s="98">
        <v>18142061</v>
      </c>
      <c r="K77" s="98">
        <f t="shared" si="13"/>
        <v>0</v>
      </c>
      <c r="L77" s="98">
        <v>0</v>
      </c>
      <c r="M77" s="98">
        <v>0</v>
      </c>
      <c r="N77" s="98">
        <f t="shared" si="14"/>
        <v>50231764</v>
      </c>
      <c r="O77" s="98">
        <v>41815578</v>
      </c>
      <c r="P77" s="98">
        <v>8416186</v>
      </c>
      <c r="Q77" s="98">
        <f t="shared" si="15"/>
        <v>63017005</v>
      </c>
      <c r="R77" s="94">
        <v>11681240</v>
      </c>
      <c r="S77" s="231"/>
      <c r="T77" s="94">
        <f t="shared" ref="T77:T140" si="16">U77+V77</f>
        <v>51335765</v>
      </c>
      <c r="U77" s="149">
        <v>0</v>
      </c>
      <c r="V77" s="94">
        <v>51335765</v>
      </c>
    </row>
    <row r="78" spans="1:22" ht="12" customHeight="1" x14ac:dyDescent="0.2">
      <c r="A78" s="99">
        <v>65</v>
      </c>
      <c r="B78" s="102" t="s">
        <v>125</v>
      </c>
      <c r="C78" s="104" t="s">
        <v>396</v>
      </c>
      <c r="D78" s="98">
        <f t="shared" ref="D78:D141" si="17">E78+H78+N78+Q78</f>
        <v>4570912</v>
      </c>
      <c r="E78" s="98">
        <f t="shared" si="11"/>
        <v>0</v>
      </c>
      <c r="F78" s="98">
        <v>0</v>
      </c>
      <c r="G78" s="98">
        <v>0</v>
      </c>
      <c r="H78" s="98">
        <f t="shared" si="12"/>
        <v>0</v>
      </c>
      <c r="I78" s="98">
        <v>0</v>
      </c>
      <c r="J78" s="98">
        <v>0</v>
      </c>
      <c r="K78" s="98">
        <f t="shared" si="13"/>
        <v>0</v>
      </c>
      <c r="L78" s="98">
        <v>0</v>
      </c>
      <c r="M78" s="98">
        <v>0</v>
      </c>
      <c r="N78" s="98">
        <f t="shared" si="14"/>
        <v>0</v>
      </c>
      <c r="O78" s="98">
        <v>0</v>
      </c>
      <c r="P78" s="98">
        <v>0</v>
      </c>
      <c r="Q78" s="98">
        <f t="shared" si="15"/>
        <v>4570912</v>
      </c>
      <c r="R78" s="94">
        <v>0</v>
      </c>
      <c r="S78" s="231"/>
      <c r="T78" s="94">
        <f t="shared" si="16"/>
        <v>4570912</v>
      </c>
      <c r="U78" s="149">
        <v>4570912</v>
      </c>
      <c r="V78" s="94">
        <v>0</v>
      </c>
    </row>
    <row r="79" spans="1:22" ht="12" customHeight="1" x14ac:dyDescent="0.2">
      <c r="A79" s="99">
        <v>66</v>
      </c>
      <c r="B79" s="100" t="s">
        <v>126</v>
      </c>
      <c r="C79" s="104" t="s">
        <v>397</v>
      </c>
      <c r="D79" s="98">
        <f t="shared" si="17"/>
        <v>33722293</v>
      </c>
      <c r="E79" s="98">
        <f t="shared" si="11"/>
        <v>0</v>
      </c>
      <c r="F79" s="98">
        <v>0</v>
      </c>
      <c r="G79" s="98">
        <v>0</v>
      </c>
      <c r="H79" s="98">
        <f t="shared" si="12"/>
        <v>0</v>
      </c>
      <c r="I79" s="98">
        <v>0</v>
      </c>
      <c r="J79" s="98">
        <v>0</v>
      </c>
      <c r="K79" s="98">
        <f t="shared" si="13"/>
        <v>0</v>
      </c>
      <c r="L79" s="98">
        <v>0</v>
      </c>
      <c r="M79" s="98">
        <v>0</v>
      </c>
      <c r="N79" s="98">
        <f t="shared" si="14"/>
        <v>0</v>
      </c>
      <c r="O79" s="98">
        <v>0</v>
      </c>
      <c r="P79" s="98">
        <v>0</v>
      </c>
      <c r="Q79" s="98">
        <f t="shared" si="15"/>
        <v>33722293</v>
      </c>
      <c r="R79" s="94">
        <v>0</v>
      </c>
      <c r="S79" s="231"/>
      <c r="T79" s="94">
        <f t="shared" si="16"/>
        <v>33722293</v>
      </c>
      <c r="U79" s="149">
        <v>33722293</v>
      </c>
      <c r="V79" s="94">
        <v>0</v>
      </c>
    </row>
    <row r="80" spans="1:22" ht="12" customHeight="1" x14ac:dyDescent="0.2">
      <c r="A80" s="99">
        <v>67</v>
      </c>
      <c r="B80" s="102" t="s">
        <v>127</v>
      </c>
      <c r="C80" s="104" t="s">
        <v>398</v>
      </c>
      <c r="D80" s="98">
        <f t="shared" si="17"/>
        <v>5651788</v>
      </c>
      <c r="E80" s="98">
        <f t="shared" si="11"/>
        <v>0</v>
      </c>
      <c r="F80" s="98">
        <v>0</v>
      </c>
      <c r="G80" s="98">
        <v>0</v>
      </c>
      <c r="H80" s="98">
        <f t="shared" si="12"/>
        <v>0</v>
      </c>
      <c r="I80" s="98">
        <v>0</v>
      </c>
      <c r="J80" s="98">
        <v>0</v>
      </c>
      <c r="K80" s="98">
        <f t="shared" si="13"/>
        <v>0</v>
      </c>
      <c r="L80" s="98">
        <v>0</v>
      </c>
      <c r="M80" s="98">
        <v>0</v>
      </c>
      <c r="N80" s="98">
        <f t="shared" si="14"/>
        <v>0</v>
      </c>
      <c r="O80" s="98">
        <v>0</v>
      </c>
      <c r="P80" s="98">
        <v>0</v>
      </c>
      <c r="Q80" s="98">
        <f t="shared" si="15"/>
        <v>5651788</v>
      </c>
      <c r="R80" s="94">
        <v>0</v>
      </c>
      <c r="S80" s="231"/>
      <c r="T80" s="94">
        <f t="shared" si="16"/>
        <v>5651788</v>
      </c>
      <c r="U80" s="149">
        <v>5651788</v>
      </c>
      <c r="V80" s="94">
        <v>0</v>
      </c>
    </row>
    <row r="81" spans="1:22" ht="12" customHeight="1" x14ac:dyDescent="0.2">
      <c r="A81" s="99">
        <v>68</v>
      </c>
      <c r="B81" s="102" t="s">
        <v>128</v>
      </c>
      <c r="C81" s="104" t="s">
        <v>399</v>
      </c>
      <c r="D81" s="98">
        <f t="shared" si="17"/>
        <v>5953513</v>
      </c>
      <c r="E81" s="98">
        <f t="shared" ref="E81:E144" si="18">F81+G81</f>
        <v>0</v>
      </c>
      <c r="F81" s="98">
        <v>0</v>
      </c>
      <c r="G81" s="98">
        <v>0</v>
      </c>
      <c r="H81" s="98">
        <f t="shared" ref="H81:H144" si="19">I81+J81+K81</f>
        <v>0</v>
      </c>
      <c r="I81" s="98">
        <v>0</v>
      </c>
      <c r="J81" s="98">
        <v>0</v>
      </c>
      <c r="K81" s="98">
        <f t="shared" ref="K81:K144" si="20">L81+M81</f>
        <v>0</v>
      </c>
      <c r="L81" s="98">
        <v>0</v>
      </c>
      <c r="M81" s="98">
        <v>0</v>
      </c>
      <c r="N81" s="98">
        <f t="shared" ref="N81:N144" si="21">O81+P81</f>
        <v>0</v>
      </c>
      <c r="O81" s="98">
        <v>0</v>
      </c>
      <c r="P81" s="98">
        <v>0</v>
      </c>
      <c r="Q81" s="98">
        <f t="shared" ref="Q81:Q144" si="22">R81+T81</f>
        <v>5953513</v>
      </c>
      <c r="R81" s="94">
        <v>0</v>
      </c>
      <c r="S81" s="231"/>
      <c r="T81" s="94">
        <f t="shared" si="16"/>
        <v>5953513</v>
      </c>
      <c r="U81" s="149">
        <v>5953513</v>
      </c>
      <c r="V81" s="94">
        <v>0</v>
      </c>
    </row>
    <row r="82" spans="1:22" ht="12" customHeight="1" x14ac:dyDescent="0.2">
      <c r="A82" s="99">
        <v>69</v>
      </c>
      <c r="B82" s="100" t="s">
        <v>129</v>
      </c>
      <c r="C82" s="104" t="s">
        <v>400</v>
      </c>
      <c r="D82" s="98">
        <f t="shared" si="17"/>
        <v>55476699</v>
      </c>
      <c r="E82" s="98">
        <f t="shared" si="18"/>
        <v>0</v>
      </c>
      <c r="F82" s="98">
        <v>0</v>
      </c>
      <c r="G82" s="98">
        <v>0</v>
      </c>
      <c r="H82" s="98">
        <f t="shared" si="19"/>
        <v>0</v>
      </c>
      <c r="I82" s="98">
        <v>0</v>
      </c>
      <c r="J82" s="98">
        <v>0</v>
      </c>
      <c r="K82" s="98">
        <f t="shared" si="20"/>
        <v>0</v>
      </c>
      <c r="L82" s="98">
        <v>0</v>
      </c>
      <c r="M82" s="98">
        <v>0</v>
      </c>
      <c r="N82" s="98">
        <f t="shared" si="21"/>
        <v>0</v>
      </c>
      <c r="O82" s="98">
        <v>0</v>
      </c>
      <c r="P82" s="98">
        <v>0</v>
      </c>
      <c r="Q82" s="98">
        <f t="shared" si="22"/>
        <v>55476699</v>
      </c>
      <c r="R82" s="94">
        <v>4029784</v>
      </c>
      <c r="S82" s="231"/>
      <c r="T82" s="94">
        <f t="shared" si="16"/>
        <v>51446915</v>
      </c>
      <c r="U82" s="149">
        <v>51446915</v>
      </c>
      <c r="V82" s="94">
        <v>0</v>
      </c>
    </row>
    <row r="83" spans="1:22" ht="12" customHeight="1" x14ac:dyDescent="0.2">
      <c r="A83" s="99">
        <v>70</v>
      </c>
      <c r="B83" s="100" t="s">
        <v>130</v>
      </c>
      <c r="C83" s="104" t="s">
        <v>401</v>
      </c>
      <c r="D83" s="98">
        <f t="shared" si="17"/>
        <v>5150020</v>
      </c>
      <c r="E83" s="98">
        <f t="shared" si="18"/>
        <v>0</v>
      </c>
      <c r="F83" s="98">
        <v>0</v>
      </c>
      <c r="G83" s="98">
        <v>0</v>
      </c>
      <c r="H83" s="98">
        <f t="shared" si="19"/>
        <v>0</v>
      </c>
      <c r="I83" s="98">
        <v>0</v>
      </c>
      <c r="J83" s="98">
        <v>0</v>
      </c>
      <c r="K83" s="98">
        <f t="shared" si="20"/>
        <v>0</v>
      </c>
      <c r="L83" s="98">
        <v>0</v>
      </c>
      <c r="M83" s="98">
        <v>0</v>
      </c>
      <c r="N83" s="98">
        <f t="shared" si="21"/>
        <v>0</v>
      </c>
      <c r="O83" s="98">
        <v>0</v>
      </c>
      <c r="P83" s="98">
        <v>0</v>
      </c>
      <c r="Q83" s="98">
        <f t="shared" si="22"/>
        <v>5150020</v>
      </c>
      <c r="R83" s="94">
        <v>0</v>
      </c>
      <c r="S83" s="231"/>
      <c r="T83" s="94">
        <f t="shared" si="16"/>
        <v>5150020</v>
      </c>
      <c r="U83" s="149">
        <v>5150020</v>
      </c>
      <c r="V83" s="94">
        <v>0</v>
      </c>
    </row>
    <row r="84" spans="1:22" ht="12" customHeight="1" x14ac:dyDescent="0.2">
      <c r="A84" s="99">
        <v>71</v>
      </c>
      <c r="B84" s="100" t="s">
        <v>131</v>
      </c>
      <c r="C84" s="104" t="s">
        <v>402</v>
      </c>
      <c r="D84" s="98">
        <f t="shared" si="17"/>
        <v>4845974</v>
      </c>
      <c r="E84" s="98">
        <f t="shared" si="18"/>
        <v>0</v>
      </c>
      <c r="F84" s="98">
        <v>0</v>
      </c>
      <c r="G84" s="98">
        <v>0</v>
      </c>
      <c r="H84" s="98">
        <f t="shared" si="19"/>
        <v>0</v>
      </c>
      <c r="I84" s="98">
        <v>0</v>
      </c>
      <c r="J84" s="98">
        <v>0</v>
      </c>
      <c r="K84" s="98">
        <f t="shared" si="20"/>
        <v>0</v>
      </c>
      <c r="L84" s="98">
        <v>0</v>
      </c>
      <c r="M84" s="98">
        <v>0</v>
      </c>
      <c r="N84" s="98">
        <f t="shared" si="21"/>
        <v>0</v>
      </c>
      <c r="O84" s="98">
        <v>0</v>
      </c>
      <c r="P84" s="98">
        <v>0</v>
      </c>
      <c r="Q84" s="98">
        <f t="shared" si="22"/>
        <v>4845974</v>
      </c>
      <c r="R84" s="94">
        <v>0</v>
      </c>
      <c r="S84" s="231"/>
      <c r="T84" s="94">
        <f t="shared" si="16"/>
        <v>4845974</v>
      </c>
      <c r="U84" s="149">
        <v>4845974</v>
      </c>
      <c r="V84" s="94">
        <v>0</v>
      </c>
    </row>
    <row r="85" spans="1:22" ht="12" customHeight="1" x14ac:dyDescent="0.2">
      <c r="A85" s="99">
        <v>72</v>
      </c>
      <c r="B85" s="103" t="s">
        <v>132</v>
      </c>
      <c r="C85" s="104" t="s">
        <v>133</v>
      </c>
      <c r="D85" s="98">
        <f t="shared" si="17"/>
        <v>305124533</v>
      </c>
      <c r="E85" s="98">
        <f t="shared" si="18"/>
        <v>85267359</v>
      </c>
      <c r="F85" s="98">
        <v>3827123</v>
      </c>
      <c r="G85" s="98">
        <v>81440236</v>
      </c>
      <c r="H85" s="98">
        <f t="shared" si="19"/>
        <v>125094050</v>
      </c>
      <c r="I85" s="98">
        <v>112976250</v>
      </c>
      <c r="J85" s="98">
        <v>10681488</v>
      </c>
      <c r="K85" s="98">
        <f t="shared" si="20"/>
        <v>1436312</v>
      </c>
      <c r="L85" s="98">
        <v>782825</v>
      </c>
      <c r="M85" s="98">
        <v>653487</v>
      </c>
      <c r="N85" s="98">
        <f t="shared" si="21"/>
        <v>31194201</v>
      </c>
      <c r="O85" s="98">
        <v>25795351</v>
      </c>
      <c r="P85" s="98">
        <v>5398850</v>
      </c>
      <c r="Q85" s="98">
        <f t="shared" si="22"/>
        <v>63568923</v>
      </c>
      <c r="R85" s="94">
        <v>6311199</v>
      </c>
      <c r="S85" s="231"/>
      <c r="T85" s="94">
        <f t="shared" si="16"/>
        <v>57257724</v>
      </c>
      <c r="U85" s="149">
        <v>14962383</v>
      </c>
      <c r="V85" s="94">
        <v>42295341</v>
      </c>
    </row>
    <row r="86" spans="1:22" ht="12" customHeight="1" x14ac:dyDescent="0.2">
      <c r="A86" s="99">
        <v>73</v>
      </c>
      <c r="B86" s="100" t="s">
        <v>134</v>
      </c>
      <c r="C86" s="104" t="s">
        <v>403</v>
      </c>
      <c r="D86" s="98">
        <f t="shared" si="17"/>
        <v>496788832</v>
      </c>
      <c r="E86" s="98">
        <f t="shared" si="18"/>
        <v>26789043</v>
      </c>
      <c r="F86" s="98">
        <v>8826331</v>
      </c>
      <c r="G86" s="98">
        <v>17962712</v>
      </c>
      <c r="H86" s="98">
        <f t="shared" si="19"/>
        <v>296760599</v>
      </c>
      <c r="I86" s="98">
        <v>271249842</v>
      </c>
      <c r="J86" s="98">
        <v>25510757</v>
      </c>
      <c r="K86" s="98">
        <f t="shared" si="20"/>
        <v>0</v>
      </c>
      <c r="L86" s="98">
        <v>0</v>
      </c>
      <c r="M86" s="98">
        <v>0</v>
      </c>
      <c r="N86" s="98">
        <f t="shared" si="21"/>
        <v>80976499</v>
      </c>
      <c r="O86" s="98">
        <v>68244924</v>
      </c>
      <c r="P86" s="98">
        <v>12731575</v>
      </c>
      <c r="Q86" s="98">
        <f t="shared" si="22"/>
        <v>92262691</v>
      </c>
      <c r="R86" s="94">
        <v>18913507</v>
      </c>
      <c r="S86" s="231"/>
      <c r="T86" s="94">
        <f t="shared" si="16"/>
        <v>73349184</v>
      </c>
      <c r="U86" s="149">
        <v>0</v>
      </c>
      <c r="V86" s="94">
        <v>73349184</v>
      </c>
    </row>
    <row r="87" spans="1:22" ht="12" customHeight="1" x14ac:dyDescent="0.2">
      <c r="A87" s="99">
        <v>74</v>
      </c>
      <c r="B87" s="103" t="s">
        <v>135</v>
      </c>
      <c r="C87" s="104" t="s">
        <v>35</v>
      </c>
      <c r="D87" s="98">
        <f t="shared" si="17"/>
        <v>252966483</v>
      </c>
      <c r="E87" s="98">
        <f t="shared" si="18"/>
        <v>4938704</v>
      </c>
      <c r="F87" s="98">
        <v>4938704</v>
      </c>
      <c r="G87" s="98">
        <v>0</v>
      </c>
      <c r="H87" s="98">
        <f t="shared" si="19"/>
        <v>161375101</v>
      </c>
      <c r="I87" s="98">
        <v>147466906</v>
      </c>
      <c r="J87" s="98">
        <v>13908195</v>
      </c>
      <c r="K87" s="98">
        <f t="shared" si="20"/>
        <v>0</v>
      </c>
      <c r="L87" s="98">
        <v>0</v>
      </c>
      <c r="M87" s="98">
        <v>0</v>
      </c>
      <c r="N87" s="98">
        <f t="shared" si="21"/>
        <v>36387856</v>
      </c>
      <c r="O87" s="98">
        <v>29668872</v>
      </c>
      <c r="P87" s="98">
        <v>6718984</v>
      </c>
      <c r="Q87" s="98">
        <f t="shared" si="22"/>
        <v>50264822</v>
      </c>
      <c r="R87" s="94">
        <v>2291519</v>
      </c>
      <c r="S87" s="231"/>
      <c r="T87" s="94">
        <f t="shared" si="16"/>
        <v>47973303</v>
      </c>
      <c r="U87" s="149">
        <v>8730120</v>
      </c>
      <c r="V87" s="94">
        <v>39243183</v>
      </c>
    </row>
    <row r="88" spans="1:22" ht="12" customHeight="1" x14ac:dyDescent="0.2">
      <c r="A88" s="99">
        <v>75</v>
      </c>
      <c r="B88" s="105" t="s">
        <v>136</v>
      </c>
      <c r="C88" s="106" t="s">
        <v>414</v>
      </c>
      <c r="D88" s="98">
        <f t="shared" si="17"/>
        <v>280088181</v>
      </c>
      <c r="E88" s="98">
        <f t="shared" si="18"/>
        <v>74816054</v>
      </c>
      <c r="F88" s="98">
        <v>3431435</v>
      </c>
      <c r="G88" s="98">
        <v>71384619</v>
      </c>
      <c r="H88" s="98">
        <f t="shared" si="19"/>
        <v>110244484</v>
      </c>
      <c r="I88" s="98">
        <v>100385181</v>
      </c>
      <c r="J88" s="98">
        <v>9532214</v>
      </c>
      <c r="K88" s="98">
        <f t="shared" si="20"/>
        <v>327089</v>
      </c>
      <c r="L88" s="98">
        <v>37766</v>
      </c>
      <c r="M88" s="98">
        <v>289323</v>
      </c>
      <c r="N88" s="98">
        <f t="shared" si="21"/>
        <v>26968418</v>
      </c>
      <c r="O88" s="98">
        <v>22327404</v>
      </c>
      <c r="P88" s="98">
        <v>4641014</v>
      </c>
      <c r="Q88" s="98">
        <f t="shared" si="22"/>
        <v>68059225</v>
      </c>
      <c r="R88" s="94">
        <v>11138426</v>
      </c>
      <c r="S88" s="231"/>
      <c r="T88" s="94">
        <f t="shared" si="16"/>
        <v>56920799</v>
      </c>
      <c r="U88" s="149">
        <v>11567881</v>
      </c>
      <c r="V88" s="94">
        <v>45352918</v>
      </c>
    </row>
    <row r="89" spans="1:22" ht="12" customHeight="1" x14ac:dyDescent="0.2">
      <c r="A89" s="99">
        <v>76</v>
      </c>
      <c r="B89" s="100" t="s">
        <v>137</v>
      </c>
      <c r="C89" s="104" t="s">
        <v>36</v>
      </c>
      <c r="D89" s="98">
        <f t="shared" si="17"/>
        <v>461817412</v>
      </c>
      <c r="E89" s="98">
        <f t="shared" si="18"/>
        <v>8698534</v>
      </c>
      <c r="F89" s="98">
        <v>8698534</v>
      </c>
      <c r="G89" s="98">
        <v>0</v>
      </c>
      <c r="H89" s="98">
        <f t="shared" si="19"/>
        <v>281066585</v>
      </c>
      <c r="I89" s="98">
        <v>256991231</v>
      </c>
      <c r="J89" s="98">
        <v>24075354</v>
      </c>
      <c r="K89" s="98">
        <f t="shared" si="20"/>
        <v>0</v>
      </c>
      <c r="L89" s="98">
        <v>0</v>
      </c>
      <c r="M89" s="98">
        <v>0</v>
      </c>
      <c r="N89" s="98">
        <f t="shared" si="21"/>
        <v>61791832</v>
      </c>
      <c r="O89" s="98">
        <v>50084024</v>
      </c>
      <c r="P89" s="98">
        <v>11707808</v>
      </c>
      <c r="Q89" s="98">
        <f t="shared" si="22"/>
        <v>110260461</v>
      </c>
      <c r="R89" s="94">
        <v>31024528</v>
      </c>
      <c r="S89" s="231">
        <v>9730686</v>
      </c>
      <c r="T89" s="94">
        <f t="shared" si="16"/>
        <v>79235933</v>
      </c>
      <c r="U89" s="149">
        <v>11736454</v>
      </c>
      <c r="V89" s="94">
        <v>67499479</v>
      </c>
    </row>
    <row r="90" spans="1:22" ht="12" customHeight="1" x14ac:dyDescent="0.2">
      <c r="A90" s="99">
        <v>77</v>
      </c>
      <c r="B90" s="105" t="s">
        <v>138</v>
      </c>
      <c r="C90" s="106" t="s">
        <v>50</v>
      </c>
      <c r="D90" s="98">
        <f t="shared" si="17"/>
        <v>250836566</v>
      </c>
      <c r="E90" s="98">
        <f t="shared" si="18"/>
        <v>191036307</v>
      </c>
      <c r="F90" s="98">
        <v>0</v>
      </c>
      <c r="G90" s="98">
        <v>191036307</v>
      </c>
      <c r="H90" s="98">
        <f t="shared" si="19"/>
        <v>2612680</v>
      </c>
      <c r="I90" s="98">
        <v>0</v>
      </c>
      <c r="J90" s="98">
        <v>0</v>
      </c>
      <c r="K90" s="98">
        <f t="shared" si="20"/>
        <v>2612680</v>
      </c>
      <c r="L90" s="98">
        <v>639984</v>
      </c>
      <c r="M90" s="98">
        <v>1972696</v>
      </c>
      <c r="N90" s="98">
        <f t="shared" si="21"/>
        <v>0</v>
      </c>
      <c r="O90" s="98">
        <v>0</v>
      </c>
      <c r="P90" s="98">
        <v>0</v>
      </c>
      <c r="Q90" s="98">
        <f t="shared" si="22"/>
        <v>57187579</v>
      </c>
      <c r="R90" s="94">
        <v>13754640</v>
      </c>
      <c r="S90" s="231"/>
      <c r="T90" s="94">
        <f t="shared" si="16"/>
        <v>43432939</v>
      </c>
      <c r="U90" s="149">
        <v>7022886</v>
      </c>
      <c r="V90" s="94">
        <v>36410053</v>
      </c>
    </row>
    <row r="91" spans="1:22" ht="12" customHeight="1" x14ac:dyDescent="0.2">
      <c r="A91" s="99">
        <v>78</v>
      </c>
      <c r="B91" s="100" t="s">
        <v>139</v>
      </c>
      <c r="C91" s="104" t="s">
        <v>404</v>
      </c>
      <c r="D91" s="98">
        <f t="shared" si="17"/>
        <v>349084945</v>
      </c>
      <c r="E91" s="98">
        <f t="shared" si="18"/>
        <v>6547810</v>
      </c>
      <c r="F91" s="98">
        <v>6547810</v>
      </c>
      <c r="G91" s="98">
        <v>0</v>
      </c>
      <c r="H91" s="98">
        <f t="shared" si="19"/>
        <v>217949707</v>
      </c>
      <c r="I91" s="98">
        <v>199053411</v>
      </c>
      <c r="J91" s="98">
        <v>18896296</v>
      </c>
      <c r="K91" s="98">
        <f t="shared" si="20"/>
        <v>0</v>
      </c>
      <c r="L91" s="98">
        <v>0</v>
      </c>
      <c r="M91" s="98">
        <v>0</v>
      </c>
      <c r="N91" s="98">
        <f t="shared" si="21"/>
        <v>53656439</v>
      </c>
      <c r="O91" s="98">
        <v>43571799</v>
      </c>
      <c r="P91" s="98">
        <v>10084640</v>
      </c>
      <c r="Q91" s="98">
        <f t="shared" si="22"/>
        <v>70930989</v>
      </c>
      <c r="R91" s="94">
        <v>12875598</v>
      </c>
      <c r="S91" s="231"/>
      <c r="T91" s="94">
        <f t="shared" si="16"/>
        <v>58055391</v>
      </c>
      <c r="U91" s="149">
        <v>5449490</v>
      </c>
      <c r="V91" s="94">
        <v>52605901</v>
      </c>
    </row>
    <row r="92" spans="1:22" ht="12" customHeight="1" x14ac:dyDescent="0.2">
      <c r="A92" s="99">
        <v>79</v>
      </c>
      <c r="B92" s="105" t="s">
        <v>140</v>
      </c>
      <c r="C92" s="106" t="s">
        <v>310</v>
      </c>
      <c r="D92" s="98">
        <f t="shared" si="17"/>
        <v>23476112</v>
      </c>
      <c r="E92" s="98">
        <f t="shared" si="18"/>
        <v>0</v>
      </c>
      <c r="F92" s="98">
        <v>0</v>
      </c>
      <c r="G92" s="98">
        <v>0</v>
      </c>
      <c r="H92" s="98">
        <f t="shared" si="19"/>
        <v>0</v>
      </c>
      <c r="I92" s="98">
        <v>0</v>
      </c>
      <c r="J92" s="98">
        <v>0</v>
      </c>
      <c r="K92" s="98">
        <f t="shared" si="20"/>
        <v>0</v>
      </c>
      <c r="L92" s="98">
        <v>0</v>
      </c>
      <c r="M92" s="98">
        <v>0</v>
      </c>
      <c r="N92" s="98">
        <f t="shared" si="21"/>
        <v>0</v>
      </c>
      <c r="O92" s="98">
        <v>0</v>
      </c>
      <c r="P92" s="98">
        <v>0</v>
      </c>
      <c r="Q92" s="98">
        <f t="shared" si="22"/>
        <v>23476112</v>
      </c>
      <c r="R92" s="94">
        <v>23476112</v>
      </c>
      <c r="S92" s="231"/>
      <c r="T92" s="94">
        <f t="shared" si="16"/>
        <v>0</v>
      </c>
      <c r="U92" s="149">
        <v>0</v>
      </c>
      <c r="V92" s="94">
        <v>0</v>
      </c>
    </row>
    <row r="93" spans="1:22" ht="12" customHeight="1" x14ac:dyDescent="0.2">
      <c r="A93" s="99">
        <v>80</v>
      </c>
      <c r="B93" s="102" t="s">
        <v>141</v>
      </c>
      <c r="C93" s="110" t="s">
        <v>259</v>
      </c>
      <c r="D93" s="98">
        <f t="shared" si="17"/>
        <v>0</v>
      </c>
      <c r="E93" s="98">
        <f t="shared" si="18"/>
        <v>0</v>
      </c>
      <c r="F93" s="98">
        <v>0</v>
      </c>
      <c r="G93" s="98">
        <v>0</v>
      </c>
      <c r="H93" s="98">
        <f t="shared" si="19"/>
        <v>0</v>
      </c>
      <c r="I93" s="98">
        <v>0</v>
      </c>
      <c r="J93" s="98">
        <v>0</v>
      </c>
      <c r="K93" s="98">
        <f t="shared" si="20"/>
        <v>0</v>
      </c>
      <c r="L93" s="98">
        <v>0</v>
      </c>
      <c r="M93" s="98">
        <v>0</v>
      </c>
      <c r="N93" s="98">
        <f t="shared" si="21"/>
        <v>0</v>
      </c>
      <c r="O93" s="98">
        <v>0</v>
      </c>
      <c r="P93" s="98">
        <v>0</v>
      </c>
      <c r="Q93" s="98">
        <f t="shared" si="22"/>
        <v>0</v>
      </c>
      <c r="R93" s="94">
        <v>0</v>
      </c>
      <c r="S93" s="231"/>
      <c r="T93" s="94">
        <f t="shared" si="16"/>
        <v>0</v>
      </c>
      <c r="U93" s="149">
        <v>0</v>
      </c>
      <c r="V93" s="94">
        <v>0</v>
      </c>
    </row>
    <row r="94" spans="1:22" ht="22.5" customHeight="1" x14ac:dyDescent="0.2">
      <c r="A94" s="380">
        <v>81</v>
      </c>
      <c r="B94" s="383" t="s">
        <v>142</v>
      </c>
      <c r="C94" s="104" t="s">
        <v>249</v>
      </c>
      <c r="D94" s="98">
        <f t="shared" si="17"/>
        <v>32687373</v>
      </c>
      <c r="E94" s="98">
        <f t="shared" si="18"/>
        <v>1264579</v>
      </c>
      <c r="F94" s="98">
        <v>1264579</v>
      </c>
      <c r="G94" s="98">
        <v>0</v>
      </c>
      <c r="H94" s="98">
        <f t="shared" si="19"/>
        <v>9114737</v>
      </c>
      <c r="I94" s="98">
        <v>8092999</v>
      </c>
      <c r="J94" s="98">
        <v>1021738</v>
      </c>
      <c r="K94" s="98">
        <f t="shared" si="20"/>
        <v>0</v>
      </c>
      <c r="L94" s="98">
        <v>0</v>
      </c>
      <c r="M94" s="98">
        <v>0</v>
      </c>
      <c r="N94" s="98">
        <f t="shared" si="21"/>
        <v>6713217</v>
      </c>
      <c r="O94" s="98">
        <v>6292290</v>
      </c>
      <c r="P94" s="98">
        <v>420927</v>
      </c>
      <c r="Q94" s="98">
        <f t="shared" si="22"/>
        <v>15594840</v>
      </c>
      <c r="R94" s="98">
        <v>12410997</v>
      </c>
      <c r="S94" s="98"/>
      <c r="T94" s="94">
        <f t="shared" si="16"/>
        <v>3183843</v>
      </c>
      <c r="U94" s="149">
        <v>0</v>
      </c>
      <c r="V94" s="94">
        <v>3183843</v>
      </c>
    </row>
    <row r="95" spans="1:22" ht="36" customHeight="1" x14ac:dyDescent="0.2">
      <c r="A95" s="381"/>
      <c r="B95" s="384"/>
      <c r="C95" s="106" t="s">
        <v>308</v>
      </c>
      <c r="D95" s="98">
        <f t="shared" si="17"/>
        <v>24405858</v>
      </c>
      <c r="E95" s="98">
        <f t="shared" si="18"/>
        <v>1264579</v>
      </c>
      <c r="F95" s="98">
        <v>1264579</v>
      </c>
      <c r="G95" s="98">
        <v>0</v>
      </c>
      <c r="H95" s="98">
        <f t="shared" si="19"/>
        <v>9114737</v>
      </c>
      <c r="I95" s="98">
        <v>8092999</v>
      </c>
      <c r="J95" s="98">
        <v>1021738</v>
      </c>
      <c r="K95" s="98">
        <f t="shared" si="20"/>
        <v>0</v>
      </c>
      <c r="L95" s="98">
        <v>0</v>
      </c>
      <c r="M95" s="98">
        <v>0</v>
      </c>
      <c r="N95" s="98">
        <f t="shared" si="21"/>
        <v>6713217</v>
      </c>
      <c r="O95" s="98">
        <v>6292290</v>
      </c>
      <c r="P95" s="98">
        <v>420927</v>
      </c>
      <c r="Q95" s="98">
        <f t="shared" si="22"/>
        <v>7313325</v>
      </c>
      <c r="R95" s="94">
        <v>4129482</v>
      </c>
      <c r="S95" s="231"/>
      <c r="T95" s="94">
        <f t="shared" si="16"/>
        <v>3183843</v>
      </c>
      <c r="U95" s="149">
        <v>0</v>
      </c>
      <c r="V95" s="94">
        <v>3183843</v>
      </c>
    </row>
    <row r="96" spans="1:22" ht="25.5" customHeight="1" x14ac:dyDescent="0.2">
      <c r="A96" s="381"/>
      <c r="B96" s="384"/>
      <c r="C96" s="106" t="s">
        <v>250</v>
      </c>
      <c r="D96" s="98">
        <f t="shared" si="17"/>
        <v>5176302</v>
      </c>
      <c r="E96" s="98">
        <f t="shared" si="18"/>
        <v>0</v>
      </c>
      <c r="F96" s="98">
        <v>0</v>
      </c>
      <c r="G96" s="98">
        <v>0</v>
      </c>
      <c r="H96" s="98">
        <f t="shared" si="19"/>
        <v>0</v>
      </c>
      <c r="I96" s="98">
        <v>0</v>
      </c>
      <c r="J96" s="98">
        <v>0</v>
      </c>
      <c r="K96" s="98">
        <f t="shared" si="20"/>
        <v>0</v>
      </c>
      <c r="L96" s="98">
        <v>0</v>
      </c>
      <c r="M96" s="98">
        <v>0</v>
      </c>
      <c r="N96" s="98">
        <f t="shared" si="21"/>
        <v>0</v>
      </c>
      <c r="O96" s="98">
        <v>0</v>
      </c>
      <c r="P96" s="98">
        <v>0</v>
      </c>
      <c r="Q96" s="98">
        <f t="shared" si="22"/>
        <v>5176302</v>
      </c>
      <c r="R96" s="94">
        <v>5176302</v>
      </c>
      <c r="S96" s="231"/>
      <c r="T96" s="94">
        <f t="shared" si="16"/>
        <v>0</v>
      </c>
      <c r="U96" s="149">
        <v>0</v>
      </c>
      <c r="V96" s="94">
        <v>0</v>
      </c>
    </row>
    <row r="97" spans="1:22" ht="38.25" customHeight="1" x14ac:dyDescent="0.2">
      <c r="A97" s="382"/>
      <c r="B97" s="385"/>
      <c r="C97" s="111" t="s">
        <v>309</v>
      </c>
      <c r="D97" s="98">
        <f t="shared" si="17"/>
        <v>3105213</v>
      </c>
      <c r="E97" s="98">
        <f t="shared" si="18"/>
        <v>0</v>
      </c>
      <c r="F97" s="98">
        <v>0</v>
      </c>
      <c r="G97" s="98">
        <v>0</v>
      </c>
      <c r="H97" s="98">
        <f t="shared" si="19"/>
        <v>0</v>
      </c>
      <c r="I97" s="98">
        <v>0</v>
      </c>
      <c r="J97" s="98">
        <v>0</v>
      </c>
      <c r="K97" s="98">
        <f t="shared" si="20"/>
        <v>0</v>
      </c>
      <c r="L97" s="98">
        <v>0</v>
      </c>
      <c r="M97" s="98">
        <v>0</v>
      </c>
      <c r="N97" s="98">
        <f t="shared" si="21"/>
        <v>0</v>
      </c>
      <c r="O97" s="98">
        <v>0</v>
      </c>
      <c r="P97" s="98">
        <v>0</v>
      </c>
      <c r="Q97" s="98">
        <f t="shared" si="22"/>
        <v>3105213</v>
      </c>
      <c r="R97" s="94">
        <v>3105213</v>
      </c>
      <c r="S97" s="231"/>
      <c r="T97" s="94">
        <f t="shared" si="16"/>
        <v>0</v>
      </c>
      <c r="U97" s="149">
        <v>0</v>
      </c>
      <c r="V97" s="94">
        <v>0</v>
      </c>
    </row>
    <row r="98" spans="1:22" ht="12" customHeight="1" x14ac:dyDescent="0.2">
      <c r="A98" s="99">
        <v>82</v>
      </c>
      <c r="B98" s="102" t="s">
        <v>143</v>
      </c>
      <c r="C98" s="101" t="s">
        <v>49</v>
      </c>
      <c r="D98" s="98">
        <f t="shared" si="17"/>
        <v>3450696</v>
      </c>
      <c r="E98" s="98">
        <f t="shared" si="18"/>
        <v>0</v>
      </c>
      <c r="F98" s="98">
        <v>0</v>
      </c>
      <c r="G98" s="98">
        <v>0</v>
      </c>
      <c r="H98" s="98">
        <f t="shared" si="19"/>
        <v>0</v>
      </c>
      <c r="I98" s="98">
        <v>0</v>
      </c>
      <c r="J98" s="98">
        <v>0</v>
      </c>
      <c r="K98" s="98">
        <f t="shared" si="20"/>
        <v>0</v>
      </c>
      <c r="L98" s="98">
        <v>0</v>
      </c>
      <c r="M98" s="98">
        <v>0</v>
      </c>
      <c r="N98" s="98">
        <f t="shared" si="21"/>
        <v>0</v>
      </c>
      <c r="O98" s="98">
        <v>0</v>
      </c>
      <c r="P98" s="98">
        <v>0</v>
      </c>
      <c r="Q98" s="98">
        <f t="shared" si="22"/>
        <v>3450696</v>
      </c>
      <c r="R98" s="94">
        <v>3450696</v>
      </c>
      <c r="S98" s="231"/>
      <c r="T98" s="94">
        <f t="shared" si="16"/>
        <v>0</v>
      </c>
      <c r="U98" s="149">
        <v>0</v>
      </c>
      <c r="V98" s="94">
        <v>0</v>
      </c>
    </row>
    <row r="99" spans="1:22" ht="12" customHeight="1" x14ac:dyDescent="0.2">
      <c r="A99" s="99">
        <v>83</v>
      </c>
      <c r="B99" s="102" t="s">
        <v>144</v>
      </c>
      <c r="C99" s="106" t="s">
        <v>145</v>
      </c>
      <c r="D99" s="98">
        <f t="shared" si="17"/>
        <v>14535084</v>
      </c>
      <c r="E99" s="98">
        <f t="shared" si="18"/>
        <v>307095</v>
      </c>
      <c r="F99" s="98">
        <v>307095</v>
      </c>
      <c r="G99" s="98">
        <v>0</v>
      </c>
      <c r="H99" s="98">
        <f t="shared" si="19"/>
        <v>9384814</v>
      </c>
      <c r="I99" s="98">
        <v>8576044</v>
      </c>
      <c r="J99" s="98">
        <v>808770</v>
      </c>
      <c r="K99" s="98">
        <f t="shared" si="20"/>
        <v>0</v>
      </c>
      <c r="L99" s="98">
        <v>0</v>
      </c>
      <c r="M99" s="98">
        <v>0</v>
      </c>
      <c r="N99" s="98">
        <f t="shared" si="21"/>
        <v>1693458</v>
      </c>
      <c r="O99" s="98">
        <v>1441908</v>
      </c>
      <c r="P99" s="98">
        <v>251550</v>
      </c>
      <c r="Q99" s="98">
        <f t="shared" si="22"/>
        <v>3149717</v>
      </c>
      <c r="R99" s="94">
        <v>179450</v>
      </c>
      <c r="S99" s="231"/>
      <c r="T99" s="94">
        <f t="shared" si="16"/>
        <v>2970267</v>
      </c>
      <c r="U99" s="149">
        <v>317837</v>
      </c>
      <c r="V99" s="94">
        <v>2652430</v>
      </c>
    </row>
    <row r="100" spans="1:22" ht="12" customHeight="1" x14ac:dyDescent="0.2">
      <c r="A100" s="99">
        <v>84</v>
      </c>
      <c r="B100" s="103" t="s">
        <v>146</v>
      </c>
      <c r="C100" s="104" t="s">
        <v>147</v>
      </c>
      <c r="D100" s="98">
        <f t="shared" si="17"/>
        <v>96253978</v>
      </c>
      <c r="E100" s="98">
        <f t="shared" si="18"/>
        <v>1793876</v>
      </c>
      <c r="F100" s="98">
        <v>1793876</v>
      </c>
      <c r="G100" s="98">
        <v>0</v>
      </c>
      <c r="H100" s="98">
        <f t="shared" si="19"/>
        <v>58694383</v>
      </c>
      <c r="I100" s="98">
        <v>53146986</v>
      </c>
      <c r="J100" s="98">
        <v>5547397</v>
      </c>
      <c r="K100" s="98">
        <f t="shared" si="20"/>
        <v>0</v>
      </c>
      <c r="L100" s="98">
        <v>0</v>
      </c>
      <c r="M100" s="98">
        <v>0</v>
      </c>
      <c r="N100" s="98">
        <f t="shared" si="21"/>
        <v>12628569</v>
      </c>
      <c r="O100" s="98">
        <v>10136463</v>
      </c>
      <c r="P100" s="98">
        <v>2492106</v>
      </c>
      <c r="Q100" s="98">
        <f t="shared" si="22"/>
        <v>23137150</v>
      </c>
      <c r="R100" s="94">
        <v>4292028</v>
      </c>
      <c r="S100" s="231"/>
      <c r="T100" s="94">
        <f t="shared" si="16"/>
        <v>18845122</v>
      </c>
      <c r="U100" s="149">
        <v>4492124</v>
      </c>
      <c r="V100" s="94">
        <v>14352998</v>
      </c>
    </row>
    <row r="101" spans="1:22" ht="12" customHeight="1" x14ac:dyDescent="0.2">
      <c r="A101" s="99">
        <v>85</v>
      </c>
      <c r="B101" s="102" t="s">
        <v>148</v>
      </c>
      <c r="C101" s="101" t="s">
        <v>27</v>
      </c>
      <c r="D101" s="98">
        <f t="shared" si="17"/>
        <v>49315336</v>
      </c>
      <c r="E101" s="98">
        <f t="shared" si="18"/>
        <v>11109434</v>
      </c>
      <c r="F101" s="98">
        <v>670192</v>
      </c>
      <c r="G101" s="98">
        <v>10439242</v>
      </c>
      <c r="H101" s="98">
        <f t="shared" si="19"/>
        <v>23128542</v>
      </c>
      <c r="I101" s="98">
        <v>20870937</v>
      </c>
      <c r="J101" s="98">
        <v>1970300</v>
      </c>
      <c r="K101" s="98">
        <f t="shared" si="20"/>
        <v>287305</v>
      </c>
      <c r="L101" s="98">
        <v>0</v>
      </c>
      <c r="M101" s="98">
        <v>287305</v>
      </c>
      <c r="N101" s="98">
        <f t="shared" si="21"/>
        <v>3692577</v>
      </c>
      <c r="O101" s="98">
        <v>2789260</v>
      </c>
      <c r="P101" s="98">
        <v>903317</v>
      </c>
      <c r="Q101" s="98">
        <f t="shared" si="22"/>
        <v>11384783</v>
      </c>
      <c r="R101" s="94">
        <v>376845</v>
      </c>
      <c r="S101" s="231"/>
      <c r="T101" s="94">
        <f t="shared" si="16"/>
        <v>11007938</v>
      </c>
      <c r="U101" s="149">
        <v>2716620</v>
      </c>
      <c r="V101" s="94">
        <v>8291318</v>
      </c>
    </row>
    <row r="102" spans="1:22" ht="12" customHeight="1" x14ac:dyDescent="0.2">
      <c r="A102" s="99">
        <v>86</v>
      </c>
      <c r="B102" s="103" t="s">
        <v>149</v>
      </c>
      <c r="C102" s="104" t="s">
        <v>12</v>
      </c>
      <c r="D102" s="98">
        <f t="shared" si="17"/>
        <v>51936589</v>
      </c>
      <c r="E102" s="98">
        <f t="shared" si="18"/>
        <v>12075033</v>
      </c>
      <c r="F102" s="98">
        <v>701364</v>
      </c>
      <c r="G102" s="98">
        <v>11373669</v>
      </c>
      <c r="H102" s="98">
        <f t="shared" si="19"/>
        <v>23919491</v>
      </c>
      <c r="I102" s="98">
        <v>21683726</v>
      </c>
      <c r="J102" s="98">
        <v>2105844</v>
      </c>
      <c r="K102" s="98">
        <f t="shared" si="20"/>
        <v>129921</v>
      </c>
      <c r="L102" s="98">
        <v>66748</v>
      </c>
      <c r="M102" s="98">
        <v>63173</v>
      </c>
      <c r="N102" s="98">
        <f t="shared" si="21"/>
        <v>4134338</v>
      </c>
      <c r="O102" s="98">
        <v>3189181</v>
      </c>
      <c r="P102" s="98">
        <v>945157</v>
      </c>
      <c r="Q102" s="98">
        <f t="shared" si="22"/>
        <v>11807727</v>
      </c>
      <c r="R102" s="94">
        <v>459392</v>
      </c>
      <c r="S102" s="231"/>
      <c r="T102" s="94">
        <f t="shared" si="16"/>
        <v>11348335</v>
      </c>
      <c r="U102" s="149">
        <v>2862125</v>
      </c>
      <c r="V102" s="94">
        <v>8486210</v>
      </c>
    </row>
    <row r="103" spans="1:22" ht="12" customHeight="1" x14ac:dyDescent="0.2">
      <c r="A103" s="99">
        <v>87</v>
      </c>
      <c r="B103" s="103" t="s">
        <v>150</v>
      </c>
      <c r="C103" s="104" t="s">
        <v>26</v>
      </c>
      <c r="D103" s="98">
        <f t="shared" si="17"/>
        <v>150917465</v>
      </c>
      <c r="E103" s="98">
        <f t="shared" si="18"/>
        <v>35759575</v>
      </c>
      <c r="F103" s="98">
        <v>2035709</v>
      </c>
      <c r="G103" s="98">
        <v>33723866</v>
      </c>
      <c r="H103" s="98">
        <f t="shared" si="19"/>
        <v>68017546</v>
      </c>
      <c r="I103" s="98">
        <v>60958435</v>
      </c>
      <c r="J103" s="98">
        <v>5907143</v>
      </c>
      <c r="K103" s="98">
        <f t="shared" si="20"/>
        <v>1151968</v>
      </c>
      <c r="L103" s="98">
        <v>0</v>
      </c>
      <c r="M103" s="98">
        <v>1151968</v>
      </c>
      <c r="N103" s="98">
        <f t="shared" si="21"/>
        <v>14232438</v>
      </c>
      <c r="O103" s="98">
        <v>11329509</v>
      </c>
      <c r="P103" s="98">
        <v>2902929</v>
      </c>
      <c r="Q103" s="98">
        <f t="shared" si="22"/>
        <v>32907906</v>
      </c>
      <c r="R103" s="94">
        <v>1926216</v>
      </c>
      <c r="S103" s="231"/>
      <c r="T103" s="94">
        <f t="shared" si="16"/>
        <v>30981690</v>
      </c>
      <c r="U103" s="149">
        <v>7931916</v>
      </c>
      <c r="V103" s="94">
        <v>23049774</v>
      </c>
    </row>
    <row r="104" spans="1:22" ht="12" customHeight="1" x14ac:dyDescent="0.2">
      <c r="A104" s="99">
        <v>88</v>
      </c>
      <c r="B104" s="102" t="s">
        <v>151</v>
      </c>
      <c r="C104" s="106" t="s">
        <v>43</v>
      </c>
      <c r="D104" s="98">
        <f t="shared" si="17"/>
        <v>62255002</v>
      </c>
      <c r="E104" s="98">
        <f t="shared" si="18"/>
        <v>13425659</v>
      </c>
      <c r="F104" s="98">
        <v>828563</v>
      </c>
      <c r="G104" s="98">
        <v>12597096</v>
      </c>
      <c r="H104" s="98">
        <f t="shared" si="19"/>
        <v>28534909</v>
      </c>
      <c r="I104" s="98">
        <v>25539616</v>
      </c>
      <c r="J104" s="98">
        <v>2718982</v>
      </c>
      <c r="K104" s="98">
        <f t="shared" si="20"/>
        <v>276311</v>
      </c>
      <c r="L104" s="98">
        <v>0</v>
      </c>
      <c r="M104" s="98">
        <v>276311</v>
      </c>
      <c r="N104" s="98">
        <f t="shared" si="21"/>
        <v>4625935</v>
      </c>
      <c r="O104" s="98">
        <v>3577139</v>
      </c>
      <c r="P104" s="98">
        <v>1048796</v>
      </c>
      <c r="Q104" s="98">
        <f t="shared" si="22"/>
        <v>15668499</v>
      </c>
      <c r="R104" s="94">
        <v>1911445</v>
      </c>
      <c r="S104" s="231"/>
      <c r="T104" s="94">
        <f t="shared" si="16"/>
        <v>13757054</v>
      </c>
      <c r="U104" s="149">
        <v>3464110</v>
      </c>
      <c r="V104" s="94">
        <v>10292944</v>
      </c>
    </row>
    <row r="105" spans="1:22" ht="12" customHeight="1" x14ac:dyDescent="0.2">
      <c r="A105" s="99">
        <v>89</v>
      </c>
      <c r="B105" s="100" t="s">
        <v>153</v>
      </c>
      <c r="C105" s="101" t="s">
        <v>28</v>
      </c>
      <c r="D105" s="98">
        <f t="shared" si="17"/>
        <v>201369195</v>
      </c>
      <c r="E105" s="98">
        <f t="shared" si="18"/>
        <v>55678498</v>
      </c>
      <c r="F105" s="98">
        <v>2515349</v>
      </c>
      <c r="G105" s="98">
        <v>53163149</v>
      </c>
      <c r="H105" s="98">
        <f t="shared" si="19"/>
        <v>83529058</v>
      </c>
      <c r="I105" s="98">
        <v>75025052</v>
      </c>
      <c r="J105" s="98">
        <v>7079406</v>
      </c>
      <c r="K105" s="98">
        <f t="shared" si="20"/>
        <v>1424600</v>
      </c>
      <c r="L105" s="98">
        <v>348322</v>
      </c>
      <c r="M105" s="98">
        <v>1076278</v>
      </c>
      <c r="N105" s="98">
        <f t="shared" si="21"/>
        <v>17923515</v>
      </c>
      <c r="O105" s="98">
        <v>14212440</v>
      </c>
      <c r="P105" s="98">
        <v>3711075</v>
      </c>
      <c r="Q105" s="98">
        <f t="shared" si="22"/>
        <v>44238124</v>
      </c>
      <c r="R105" s="94">
        <v>2735880</v>
      </c>
      <c r="S105" s="231"/>
      <c r="T105" s="94">
        <f t="shared" si="16"/>
        <v>41502244</v>
      </c>
      <c r="U105" s="149">
        <v>10108790</v>
      </c>
      <c r="V105" s="94">
        <v>31393454</v>
      </c>
    </row>
    <row r="106" spans="1:22" ht="12" customHeight="1" x14ac:dyDescent="0.2">
      <c r="A106" s="99">
        <v>90</v>
      </c>
      <c r="B106" s="100" t="s">
        <v>154</v>
      </c>
      <c r="C106" s="101" t="s">
        <v>29</v>
      </c>
      <c r="D106" s="98">
        <f t="shared" si="17"/>
        <v>143175747</v>
      </c>
      <c r="E106" s="98">
        <f t="shared" si="18"/>
        <v>33567162</v>
      </c>
      <c r="F106" s="98">
        <v>1903012</v>
      </c>
      <c r="G106" s="98">
        <v>31664150</v>
      </c>
      <c r="H106" s="98">
        <f t="shared" si="19"/>
        <v>63742577</v>
      </c>
      <c r="I106" s="98">
        <v>57592916</v>
      </c>
      <c r="J106" s="98">
        <v>5457044</v>
      </c>
      <c r="K106" s="98">
        <f t="shared" si="20"/>
        <v>692617</v>
      </c>
      <c r="L106" s="98">
        <v>0</v>
      </c>
      <c r="M106" s="98">
        <v>692617</v>
      </c>
      <c r="N106" s="98">
        <f t="shared" si="21"/>
        <v>11599585</v>
      </c>
      <c r="O106" s="98">
        <v>9081485</v>
      </c>
      <c r="P106" s="98">
        <v>2518100</v>
      </c>
      <c r="Q106" s="98">
        <f t="shared" si="22"/>
        <v>34266423</v>
      </c>
      <c r="R106" s="94">
        <v>3371039</v>
      </c>
      <c r="S106" s="231"/>
      <c r="T106" s="94">
        <f t="shared" si="16"/>
        <v>30895384</v>
      </c>
      <c r="U106" s="149">
        <v>7785087</v>
      </c>
      <c r="V106" s="94">
        <v>23110297</v>
      </c>
    </row>
    <row r="107" spans="1:22" ht="12" customHeight="1" x14ac:dyDescent="0.2">
      <c r="A107" s="99">
        <v>91</v>
      </c>
      <c r="B107" s="103" t="s">
        <v>155</v>
      </c>
      <c r="C107" s="104" t="s">
        <v>14</v>
      </c>
      <c r="D107" s="98">
        <f t="shared" si="17"/>
        <v>48198004</v>
      </c>
      <c r="E107" s="98">
        <f t="shared" si="18"/>
        <v>11193412</v>
      </c>
      <c r="F107" s="98">
        <v>633643</v>
      </c>
      <c r="G107" s="98">
        <v>10559769</v>
      </c>
      <c r="H107" s="98">
        <f t="shared" si="19"/>
        <v>22267037</v>
      </c>
      <c r="I107" s="98">
        <v>19869919</v>
      </c>
      <c r="J107" s="98">
        <v>1866787</v>
      </c>
      <c r="K107" s="98">
        <f t="shared" si="20"/>
        <v>530331</v>
      </c>
      <c r="L107" s="98">
        <v>103808</v>
      </c>
      <c r="M107" s="98">
        <v>426523</v>
      </c>
      <c r="N107" s="98">
        <f t="shared" si="21"/>
        <v>3648280</v>
      </c>
      <c r="O107" s="98">
        <v>2803072</v>
      </c>
      <c r="P107" s="98">
        <v>845208</v>
      </c>
      <c r="Q107" s="98">
        <f t="shared" si="22"/>
        <v>11089275</v>
      </c>
      <c r="R107" s="94">
        <v>586442</v>
      </c>
      <c r="S107" s="231"/>
      <c r="T107" s="94">
        <f t="shared" si="16"/>
        <v>10502833</v>
      </c>
      <c r="U107" s="149">
        <v>2667505</v>
      </c>
      <c r="V107" s="94">
        <v>7835328</v>
      </c>
    </row>
    <row r="108" spans="1:22" ht="12" customHeight="1" x14ac:dyDescent="0.2">
      <c r="A108" s="99">
        <v>92</v>
      </c>
      <c r="B108" s="105" t="s">
        <v>156</v>
      </c>
      <c r="C108" s="106" t="s">
        <v>30</v>
      </c>
      <c r="D108" s="98">
        <f t="shared" si="17"/>
        <v>75758695</v>
      </c>
      <c r="E108" s="98">
        <f t="shared" si="18"/>
        <v>17393415</v>
      </c>
      <c r="F108" s="98">
        <v>1031228</v>
      </c>
      <c r="G108" s="98">
        <v>16362187</v>
      </c>
      <c r="H108" s="98">
        <f t="shared" si="19"/>
        <v>34345940</v>
      </c>
      <c r="I108" s="98">
        <v>31047760</v>
      </c>
      <c r="J108" s="98">
        <v>2928251</v>
      </c>
      <c r="K108" s="98">
        <f t="shared" si="20"/>
        <v>369929</v>
      </c>
      <c r="L108" s="98">
        <v>0</v>
      </c>
      <c r="M108" s="98">
        <v>369929</v>
      </c>
      <c r="N108" s="98">
        <f t="shared" si="21"/>
        <v>5631790</v>
      </c>
      <c r="O108" s="98">
        <v>4455584</v>
      </c>
      <c r="P108" s="98">
        <v>1176206</v>
      </c>
      <c r="Q108" s="98">
        <f t="shared" si="22"/>
        <v>18387550</v>
      </c>
      <c r="R108" s="94">
        <v>1377818</v>
      </c>
      <c r="S108" s="231"/>
      <c r="T108" s="94">
        <f t="shared" si="16"/>
        <v>17009732</v>
      </c>
      <c r="U108" s="149">
        <v>4246300</v>
      </c>
      <c r="V108" s="94">
        <v>12763432</v>
      </c>
    </row>
    <row r="109" spans="1:22" ht="12" customHeight="1" x14ac:dyDescent="0.2">
      <c r="A109" s="99">
        <v>93</v>
      </c>
      <c r="B109" s="100" t="s">
        <v>157</v>
      </c>
      <c r="C109" s="101" t="s">
        <v>15</v>
      </c>
      <c r="D109" s="98">
        <f t="shared" si="17"/>
        <v>71739064</v>
      </c>
      <c r="E109" s="98">
        <f t="shared" si="18"/>
        <v>16819047</v>
      </c>
      <c r="F109" s="98">
        <v>958172</v>
      </c>
      <c r="G109" s="98">
        <v>15860875</v>
      </c>
      <c r="H109" s="98">
        <f t="shared" si="19"/>
        <v>32449761</v>
      </c>
      <c r="I109" s="98">
        <v>29239860</v>
      </c>
      <c r="J109" s="98">
        <v>2766180</v>
      </c>
      <c r="K109" s="98">
        <f t="shared" si="20"/>
        <v>443721</v>
      </c>
      <c r="L109" s="98">
        <v>208566</v>
      </c>
      <c r="M109" s="98">
        <v>235155</v>
      </c>
      <c r="N109" s="98">
        <f t="shared" si="21"/>
        <v>5608738</v>
      </c>
      <c r="O109" s="98">
        <v>4359708</v>
      </c>
      <c r="P109" s="98">
        <v>1249030</v>
      </c>
      <c r="Q109" s="98">
        <f t="shared" si="22"/>
        <v>16861518</v>
      </c>
      <c r="R109" s="94">
        <v>1315728</v>
      </c>
      <c r="S109" s="231"/>
      <c r="T109" s="94">
        <f t="shared" si="16"/>
        <v>15545790</v>
      </c>
      <c r="U109" s="149">
        <v>4020570</v>
      </c>
      <c r="V109" s="94">
        <v>11525220</v>
      </c>
    </row>
    <row r="110" spans="1:22" ht="12" customHeight="1" x14ac:dyDescent="0.2">
      <c r="A110" s="99">
        <v>94</v>
      </c>
      <c r="B110" s="102" t="s">
        <v>158</v>
      </c>
      <c r="C110" s="101" t="s">
        <v>13</v>
      </c>
      <c r="D110" s="98">
        <f t="shared" si="17"/>
        <v>94340391</v>
      </c>
      <c r="E110" s="98">
        <f t="shared" si="18"/>
        <v>22099542</v>
      </c>
      <c r="F110" s="98">
        <v>1171226</v>
      </c>
      <c r="G110" s="98">
        <v>20928316</v>
      </c>
      <c r="H110" s="98">
        <f t="shared" si="19"/>
        <v>39486535</v>
      </c>
      <c r="I110" s="98">
        <v>35649046</v>
      </c>
      <c r="J110" s="98">
        <v>3351833</v>
      </c>
      <c r="K110" s="98">
        <f t="shared" si="20"/>
        <v>485656</v>
      </c>
      <c r="L110" s="98">
        <v>17309</v>
      </c>
      <c r="M110" s="98">
        <v>468347</v>
      </c>
      <c r="N110" s="98">
        <f t="shared" si="21"/>
        <v>7714113</v>
      </c>
      <c r="O110" s="98">
        <v>6134043</v>
      </c>
      <c r="P110" s="98">
        <v>1580070</v>
      </c>
      <c r="Q110" s="98">
        <f t="shared" si="22"/>
        <v>25040201</v>
      </c>
      <c r="R110" s="94">
        <v>5728042</v>
      </c>
      <c r="S110" s="231"/>
      <c r="T110" s="94">
        <f t="shared" si="16"/>
        <v>19312159</v>
      </c>
      <c r="U110" s="149">
        <v>4811066</v>
      </c>
      <c r="V110" s="94">
        <v>14501093</v>
      </c>
    </row>
    <row r="111" spans="1:22" ht="12" customHeight="1" x14ac:dyDescent="0.2">
      <c r="A111" s="99">
        <v>95</v>
      </c>
      <c r="B111" s="103" t="s">
        <v>159</v>
      </c>
      <c r="C111" s="104" t="s">
        <v>31</v>
      </c>
      <c r="D111" s="98">
        <f t="shared" si="17"/>
        <v>56366030</v>
      </c>
      <c r="E111" s="98">
        <f t="shared" si="18"/>
        <v>12930090</v>
      </c>
      <c r="F111" s="98">
        <v>738765</v>
      </c>
      <c r="G111" s="98">
        <v>12191325</v>
      </c>
      <c r="H111" s="98">
        <f t="shared" si="19"/>
        <v>25537286</v>
      </c>
      <c r="I111" s="98">
        <v>22936846</v>
      </c>
      <c r="J111" s="98">
        <v>2149140</v>
      </c>
      <c r="K111" s="98">
        <f t="shared" si="20"/>
        <v>451300</v>
      </c>
      <c r="L111" s="98">
        <v>0</v>
      </c>
      <c r="M111" s="98">
        <v>451300</v>
      </c>
      <c r="N111" s="98">
        <f t="shared" si="21"/>
        <v>4199587</v>
      </c>
      <c r="O111" s="98">
        <v>3241055</v>
      </c>
      <c r="P111" s="98">
        <v>958532</v>
      </c>
      <c r="Q111" s="98">
        <f t="shared" si="22"/>
        <v>13699067</v>
      </c>
      <c r="R111" s="94">
        <v>1382842</v>
      </c>
      <c r="S111" s="231"/>
      <c r="T111" s="94">
        <f t="shared" si="16"/>
        <v>12316225</v>
      </c>
      <c r="U111" s="149">
        <v>3158611</v>
      </c>
      <c r="V111" s="94">
        <v>9157614</v>
      </c>
    </row>
    <row r="112" spans="1:22" ht="12" customHeight="1" x14ac:dyDescent="0.2">
      <c r="A112" s="99">
        <v>96</v>
      </c>
      <c r="B112" s="100" t="s">
        <v>161</v>
      </c>
      <c r="C112" s="101" t="s">
        <v>33</v>
      </c>
      <c r="D112" s="98">
        <f t="shared" si="17"/>
        <v>141700127</v>
      </c>
      <c r="E112" s="98">
        <f t="shared" si="18"/>
        <v>31448502</v>
      </c>
      <c r="F112" s="98">
        <v>1991566</v>
      </c>
      <c r="G112" s="98">
        <v>29456936</v>
      </c>
      <c r="H112" s="98">
        <f t="shared" si="19"/>
        <v>65950317</v>
      </c>
      <c r="I112" s="98">
        <v>59786328</v>
      </c>
      <c r="J112" s="98">
        <v>5681303</v>
      </c>
      <c r="K112" s="98">
        <f t="shared" si="20"/>
        <v>482686</v>
      </c>
      <c r="L112" s="98">
        <v>39159</v>
      </c>
      <c r="M112" s="98">
        <v>443527</v>
      </c>
      <c r="N112" s="98">
        <f t="shared" si="21"/>
        <v>11778618</v>
      </c>
      <c r="O112" s="98">
        <v>9244670</v>
      </c>
      <c r="P112" s="98">
        <v>2533948</v>
      </c>
      <c r="Q112" s="98">
        <f t="shared" si="22"/>
        <v>32522690</v>
      </c>
      <c r="R112" s="94">
        <v>1891403</v>
      </c>
      <c r="S112" s="231"/>
      <c r="T112" s="94">
        <f t="shared" si="16"/>
        <v>30631287</v>
      </c>
      <c r="U112" s="149">
        <v>7833826</v>
      </c>
      <c r="V112" s="94">
        <v>22797461</v>
      </c>
    </row>
    <row r="113" spans="1:22" ht="12" customHeight="1" x14ac:dyDescent="0.2">
      <c r="A113" s="99">
        <v>97</v>
      </c>
      <c r="B113" s="100" t="s">
        <v>163</v>
      </c>
      <c r="C113" s="104" t="s">
        <v>164</v>
      </c>
      <c r="D113" s="98">
        <f t="shared" si="17"/>
        <v>2396172</v>
      </c>
      <c r="E113" s="98">
        <f t="shared" si="18"/>
        <v>0</v>
      </c>
      <c r="F113" s="98">
        <v>0</v>
      </c>
      <c r="G113" s="98">
        <v>0</v>
      </c>
      <c r="H113" s="98">
        <f t="shared" si="19"/>
        <v>0</v>
      </c>
      <c r="I113" s="98">
        <v>0</v>
      </c>
      <c r="J113" s="98">
        <v>0</v>
      </c>
      <c r="K113" s="98">
        <f t="shared" si="20"/>
        <v>0</v>
      </c>
      <c r="L113" s="98">
        <v>0</v>
      </c>
      <c r="M113" s="98">
        <v>0</v>
      </c>
      <c r="N113" s="98">
        <f t="shared" si="21"/>
        <v>0</v>
      </c>
      <c r="O113" s="98">
        <v>0</v>
      </c>
      <c r="P113" s="98">
        <v>0</v>
      </c>
      <c r="Q113" s="98">
        <f t="shared" si="22"/>
        <v>2396172</v>
      </c>
      <c r="R113" s="94">
        <v>2396172</v>
      </c>
      <c r="S113" s="231"/>
      <c r="T113" s="94">
        <f t="shared" si="16"/>
        <v>0</v>
      </c>
      <c r="U113" s="149">
        <v>0</v>
      </c>
      <c r="V113" s="94">
        <v>0</v>
      </c>
    </row>
    <row r="114" spans="1:22" ht="12" customHeight="1" x14ac:dyDescent="0.2">
      <c r="A114" s="99">
        <v>98</v>
      </c>
      <c r="B114" s="100" t="s">
        <v>165</v>
      </c>
      <c r="C114" s="101" t="s">
        <v>166</v>
      </c>
      <c r="D114" s="98">
        <f t="shared" si="17"/>
        <v>0</v>
      </c>
      <c r="E114" s="98">
        <f t="shared" si="18"/>
        <v>0</v>
      </c>
      <c r="F114" s="98">
        <v>0</v>
      </c>
      <c r="G114" s="98">
        <v>0</v>
      </c>
      <c r="H114" s="98">
        <f t="shared" si="19"/>
        <v>0</v>
      </c>
      <c r="I114" s="98">
        <v>0</v>
      </c>
      <c r="J114" s="98">
        <v>0</v>
      </c>
      <c r="K114" s="98">
        <f t="shared" si="20"/>
        <v>0</v>
      </c>
      <c r="L114" s="98">
        <v>0</v>
      </c>
      <c r="M114" s="98">
        <v>0</v>
      </c>
      <c r="N114" s="98">
        <f t="shared" si="21"/>
        <v>0</v>
      </c>
      <c r="O114" s="98">
        <v>0</v>
      </c>
      <c r="P114" s="98">
        <v>0</v>
      </c>
      <c r="Q114" s="98">
        <f t="shared" si="22"/>
        <v>0</v>
      </c>
      <c r="R114" s="94">
        <v>0</v>
      </c>
      <c r="S114" s="231"/>
      <c r="T114" s="94">
        <f t="shared" si="16"/>
        <v>0</v>
      </c>
      <c r="U114" s="149">
        <v>0</v>
      </c>
      <c r="V114" s="94">
        <v>0</v>
      </c>
    </row>
    <row r="115" spans="1:22" ht="12" customHeight="1" x14ac:dyDescent="0.2">
      <c r="A115" s="99">
        <v>99</v>
      </c>
      <c r="B115" s="103" t="s">
        <v>167</v>
      </c>
      <c r="C115" s="104" t="s">
        <v>168</v>
      </c>
      <c r="D115" s="98">
        <f t="shared" si="17"/>
        <v>0</v>
      </c>
      <c r="E115" s="98">
        <f t="shared" si="18"/>
        <v>0</v>
      </c>
      <c r="F115" s="98">
        <v>0</v>
      </c>
      <c r="G115" s="98">
        <v>0</v>
      </c>
      <c r="H115" s="98">
        <f t="shared" si="19"/>
        <v>0</v>
      </c>
      <c r="I115" s="98">
        <v>0</v>
      </c>
      <c r="J115" s="98">
        <v>0</v>
      </c>
      <c r="K115" s="98">
        <f t="shared" si="20"/>
        <v>0</v>
      </c>
      <c r="L115" s="98">
        <v>0</v>
      </c>
      <c r="M115" s="98">
        <v>0</v>
      </c>
      <c r="N115" s="98">
        <f t="shared" si="21"/>
        <v>0</v>
      </c>
      <c r="O115" s="98">
        <v>0</v>
      </c>
      <c r="P115" s="98">
        <v>0</v>
      </c>
      <c r="Q115" s="98">
        <f t="shared" si="22"/>
        <v>0</v>
      </c>
      <c r="R115" s="94">
        <v>0</v>
      </c>
      <c r="S115" s="231"/>
      <c r="T115" s="94">
        <f t="shared" si="16"/>
        <v>0</v>
      </c>
      <c r="U115" s="149">
        <v>0</v>
      </c>
      <c r="V115" s="94">
        <v>0</v>
      </c>
    </row>
    <row r="116" spans="1:22" ht="12" customHeight="1" x14ac:dyDescent="0.2">
      <c r="A116" s="99">
        <v>100</v>
      </c>
      <c r="B116" s="103" t="s">
        <v>169</v>
      </c>
      <c r="C116" s="104" t="s">
        <v>170</v>
      </c>
      <c r="D116" s="98">
        <f t="shared" si="17"/>
        <v>0</v>
      </c>
      <c r="E116" s="98">
        <f t="shared" si="18"/>
        <v>0</v>
      </c>
      <c r="F116" s="98">
        <v>0</v>
      </c>
      <c r="G116" s="98">
        <v>0</v>
      </c>
      <c r="H116" s="98">
        <f t="shared" si="19"/>
        <v>0</v>
      </c>
      <c r="I116" s="98">
        <v>0</v>
      </c>
      <c r="J116" s="98">
        <v>0</v>
      </c>
      <c r="K116" s="98">
        <f t="shared" si="20"/>
        <v>0</v>
      </c>
      <c r="L116" s="98">
        <v>0</v>
      </c>
      <c r="M116" s="98">
        <v>0</v>
      </c>
      <c r="N116" s="98">
        <f t="shared" si="21"/>
        <v>0</v>
      </c>
      <c r="O116" s="98">
        <v>0</v>
      </c>
      <c r="P116" s="98">
        <v>0</v>
      </c>
      <c r="Q116" s="98">
        <f t="shared" si="22"/>
        <v>0</v>
      </c>
      <c r="R116" s="94">
        <v>0</v>
      </c>
      <c r="S116" s="231"/>
      <c r="T116" s="94">
        <f t="shared" si="16"/>
        <v>0</v>
      </c>
      <c r="U116" s="149">
        <v>0</v>
      </c>
      <c r="V116" s="94">
        <v>0</v>
      </c>
    </row>
    <row r="117" spans="1:22" ht="12" customHeight="1" x14ac:dyDescent="0.2">
      <c r="A117" s="99">
        <v>101</v>
      </c>
      <c r="B117" s="103" t="s">
        <v>171</v>
      </c>
      <c r="C117" s="104" t="s">
        <v>172</v>
      </c>
      <c r="D117" s="98">
        <f t="shared" si="17"/>
        <v>0</v>
      </c>
      <c r="E117" s="98">
        <f t="shared" si="18"/>
        <v>0</v>
      </c>
      <c r="F117" s="98">
        <v>0</v>
      </c>
      <c r="G117" s="98">
        <v>0</v>
      </c>
      <c r="H117" s="98">
        <f t="shared" si="19"/>
        <v>0</v>
      </c>
      <c r="I117" s="98">
        <v>0</v>
      </c>
      <c r="J117" s="98">
        <v>0</v>
      </c>
      <c r="K117" s="98">
        <f t="shared" si="20"/>
        <v>0</v>
      </c>
      <c r="L117" s="98">
        <v>0</v>
      </c>
      <c r="M117" s="98">
        <v>0</v>
      </c>
      <c r="N117" s="98">
        <f t="shared" si="21"/>
        <v>0</v>
      </c>
      <c r="O117" s="98">
        <v>0</v>
      </c>
      <c r="P117" s="98">
        <v>0</v>
      </c>
      <c r="Q117" s="98">
        <f t="shared" si="22"/>
        <v>0</v>
      </c>
      <c r="R117" s="94">
        <v>0</v>
      </c>
      <c r="S117" s="231"/>
      <c r="T117" s="94">
        <f t="shared" si="16"/>
        <v>0</v>
      </c>
      <c r="U117" s="149">
        <v>0</v>
      </c>
      <c r="V117" s="94">
        <v>0</v>
      </c>
    </row>
    <row r="118" spans="1:22" ht="12" customHeight="1" x14ac:dyDescent="0.2">
      <c r="A118" s="99">
        <v>102</v>
      </c>
      <c r="B118" s="103" t="s">
        <v>173</v>
      </c>
      <c r="C118" s="104" t="s">
        <v>174</v>
      </c>
      <c r="D118" s="98">
        <f t="shared" si="17"/>
        <v>0</v>
      </c>
      <c r="E118" s="98">
        <f t="shared" si="18"/>
        <v>0</v>
      </c>
      <c r="F118" s="98">
        <v>0</v>
      </c>
      <c r="G118" s="98">
        <v>0</v>
      </c>
      <c r="H118" s="98">
        <f t="shared" si="19"/>
        <v>0</v>
      </c>
      <c r="I118" s="98">
        <v>0</v>
      </c>
      <c r="J118" s="98">
        <v>0</v>
      </c>
      <c r="K118" s="98">
        <f t="shared" si="20"/>
        <v>0</v>
      </c>
      <c r="L118" s="98">
        <v>0</v>
      </c>
      <c r="M118" s="98">
        <v>0</v>
      </c>
      <c r="N118" s="98">
        <f t="shared" si="21"/>
        <v>0</v>
      </c>
      <c r="O118" s="98">
        <v>0</v>
      </c>
      <c r="P118" s="98">
        <v>0</v>
      </c>
      <c r="Q118" s="98">
        <f t="shared" si="22"/>
        <v>0</v>
      </c>
      <c r="R118" s="94">
        <v>0</v>
      </c>
      <c r="S118" s="231"/>
      <c r="T118" s="94">
        <f t="shared" si="16"/>
        <v>0</v>
      </c>
      <c r="U118" s="149">
        <v>0</v>
      </c>
      <c r="V118" s="94">
        <v>0</v>
      </c>
    </row>
    <row r="119" spans="1:22" ht="12" customHeight="1" x14ac:dyDescent="0.2">
      <c r="A119" s="99">
        <v>103</v>
      </c>
      <c r="B119" s="103" t="s">
        <v>175</v>
      </c>
      <c r="C119" s="104" t="s">
        <v>176</v>
      </c>
      <c r="D119" s="98">
        <f t="shared" si="17"/>
        <v>10129740</v>
      </c>
      <c r="E119" s="98">
        <f t="shared" si="18"/>
        <v>0</v>
      </c>
      <c r="F119" s="98">
        <v>0</v>
      </c>
      <c r="G119" s="98">
        <v>0</v>
      </c>
      <c r="H119" s="98">
        <f t="shared" si="19"/>
        <v>0</v>
      </c>
      <c r="I119" s="98">
        <v>0</v>
      </c>
      <c r="J119" s="98">
        <v>0</v>
      </c>
      <c r="K119" s="98">
        <f t="shared" si="20"/>
        <v>0</v>
      </c>
      <c r="L119" s="98">
        <v>0</v>
      </c>
      <c r="M119" s="98">
        <v>0</v>
      </c>
      <c r="N119" s="98">
        <f t="shared" si="21"/>
        <v>0</v>
      </c>
      <c r="O119" s="98">
        <v>0</v>
      </c>
      <c r="P119" s="98">
        <v>0</v>
      </c>
      <c r="Q119" s="98">
        <f t="shared" si="22"/>
        <v>10129740</v>
      </c>
      <c r="R119" s="94">
        <v>10129740</v>
      </c>
      <c r="S119" s="231"/>
      <c r="T119" s="94">
        <f t="shared" si="16"/>
        <v>0</v>
      </c>
      <c r="U119" s="149">
        <v>0</v>
      </c>
      <c r="V119" s="94">
        <v>0</v>
      </c>
    </row>
    <row r="120" spans="1:22" ht="12" customHeight="1" x14ac:dyDescent="0.2">
      <c r="A120" s="99">
        <v>104</v>
      </c>
      <c r="B120" s="112" t="s">
        <v>177</v>
      </c>
      <c r="C120" s="113" t="s">
        <v>178</v>
      </c>
      <c r="D120" s="98">
        <f t="shared" si="17"/>
        <v>0</v>
      </c>
      <c r="E120" s="98">
        <f t="shared" si="18"/>
        <v>0</v>
      </c>
      <c r="F120" s="98">
        <v>0</v>
      </c>
      <c r="G120" s="98">
        <v>0</v>
      </c>
      <c r="H120" s="98">
        <f t="shared" si="19"/>
        <v>0</v>
      </c>
      <c r="I120" s="98">
        <v>0</v>
      </c>
      <c r="J120" s="98">
        <v>0</v>
      </c>
      <c r="K120" s="98">
        <f t="shared" si="20"/>
        <v>0</v>
      </c>
      <c r="L120" s="98">
        <v>0</v>
      </c>
      <c r="M120" s="98">
        <v>0</v>
      </c>
      <c r="N120" s="98">
        <f t="shared" si="21"/>
        <v>0</v>
      </c>
      <c r="O120" s="98">
        <v>0</v>
      </c>
      <c r="P120" s="98">
        <v>0</v>
      </c>
      <c r="Q120" s="98">
        <f t="shared" si="22"/>
        <v>0</v>
      </c>
      <c r="R120" s="94">
        <v>0</v>
      </c>
      <c r="S120" s="231"/>
      <c r="T120" s="94">
        <f t="shared" si="16"/>
        <v>0</v>
      </c>
      <c r="U120" s="149">
        <v>0</v>
      </c>
      <c r="V120" s="94">
        <v>0</v>
      </c>
    </row>
    <row r="121" spans="1:22" ht="12" customHeight="1" x14ac:dyDescent="0.2">
      <c r="A121" s="99">
        <v>105</v>
      </c>
      <c r="B121" s="102" t="s">
        <v>179</v>
      </c>
      <c r="C121" s="101" t="s">
        <v>180</v>
      </c>
      <c r="D121" s="98">
        <f t="shared" si="17"/>
        <v>0</v>
      </c>
      <c r="E121" s="98">
        <f t="shared" si="18"/>
        <v>0</v>
      </c>
      <c r="F121" s="98">
        <v>0</v>
      </c>
      <c r="G121" s="98">
        <v>0</v>
      </c>
      <c r="H121" s="98">
        <f t="shared" si="19"/>
        <v>0</v>
      </c>
      <c r="I121" s="98">
        <v>0</v>
      </c>
      <c r="J121" s="98">
        <v>0</v>
      </c>
      <c r="K121" s="98">
        <f t="shared" si="20"/>
        <v>0</v>
      </c>
      <c r="L121" s="98">
        <v>0</v>
      </c>
      <c r="M121" s="98">
        <v>0</v>
      </c>
      <c r="N121" s="98">
        <f t="shared" si="21"/>
        <v>0</v>
      </c>
      <c r="O121" s="98">
        <v>0</v>
      </c>
      <c r="P121" s="98">
        <v>0</v>
      </c>
      <c r="Q121" s="98">
        <f t="shared" si="22"/>
        <v>0</v>
      </c>
      <c r="R121" s="94">
        <v>0</v>
      </c>
      <c r="S121" s="231"/>
      <c r="T121" s="94">
        <f t="shared" si="16"/>
        <v>0</v>
      </c>
      <c r="U121" s="149">
        <v>0</v>
      </c>
      <c r="V121" s="94">
        <v>0</v>
      </c>
    </row>
    <row r="122" spans="1:22" ht="12" customHeight="1" x14ac:dyDescent="0.2">
      <c r="A122" s="99">
        <v>106</v>
      </c>
      <c r="B122" s="103" t="s">
        <v>181</v>
      </c>
      <c r="C122" s="104" t="s">
        <v>182</v>
      </c>
      <c r="D122" s="98">
        <f t="shared" si="17"/>
        <v>0</v>
      </c>
      <c r="E122" s="98">
        <f t="shared" si="18"/>
        <v>0</v>
      </c>
      <c r="F122" s="98">
        <v>0</v>
      </c>
      <c r="G122" s="98">
        <v>0</v>
      </c>
      <c r="H122" s="98">
        <f t="shared" si="19"/>
        <v>0</v>
      </c>
      <c r="I122" s="98">
        <v>0</v>
      </c>
      <c r="J122" s="98">
        <v>0</v>
      </c>
      <c r="K122" s="98">
        <f t="shared" si="20"/>
        <v>0</v>
      </c>
      <c r="L122" s="98">
        <v>0</v>
      </c>
      <c r="M122" s="98">
        <v>0</v>
      </c>
      <c r="N122" s="98">
        <f t="shared" si="21"/>
        <v>0</v>
      </c>
      <c r="O122" s="98">
        <v>0</v>
      </c>
      <c r="P122" s="98">
        <v>0</v>
      </c>
      <c r="Q122" s="98">
        <f t="shared" si="22"/>
        <v>0</v>
      </c>
      <c r="R122" s="94">
        <v>0</v>
      </c>
      <c r="S122" s="231"/>
      <c r="T122" s="94">
        <f t="shared" si="16"/>
        <v>0</v>
      </c>
      <c r="U122" s="149">
        <v>0</v>
      </c>
      <c r="V122" s="94">
        <v>0</v>
      </c>
    </row>
    <row r="123" spans="1:22" ht="12" customHeight="1" x14ac:dyDescent="0.2">
      <c r="A123" s="99">
        <v>107</v>
      </c>
      <c r="B123" s="100" t="s">
        <v>183</v>
      </c>
      <c r="C123" s="114" t="s">
        <v>184</v>
      </c>
      <c r="D123" s="98">
        <f t="shared" si="17"/>
        <v>0</v>
      </c>
      <c r="E123" s="98">
        <f t="shared" si="18"/>
        <v>0</v>
      </c>
      <c r="F123" s="98">
        <v>0</v>
      </c>
      <c r="G123" s="98">
        <v>0</v>
      </c>
      <c r="H123" s="98">
        <f t="shared" si="19"/>
        <v>0</v>
      </c>
      <c r="I123" s="98">
        <v>0</v>
      </c>
      <c r="J123" s="98">
        <v>0</v>
      </c>
      <c r="K123" s="98">
        <f t="shared" si="20"/>
        <v>0</v>
      </c>
      <c r="L123" s="98">
        <v>0</v>
      </c>
      <c r="M123" s="98">
        <v>0</v>
      </c>
      <c r="N123" s="98">
        <f t="shared" si="21"/>
        <v>0</v>
      </c>
      <c r="O123" s="98">
        <v>0</v>
      </c>
      <c r="P123" s="98">
        <v>0</v>
      </c>
      <c r="Q123" s="98">
        <f t="shared" si="22"/>
        <v>0</v>
      </c>
      <c r="R123" s="94">
        <v>0</v>
      </c>
      <c r="S123" s="231"/>
      <c r="T123" s="94">
        <f t="shared" si="16"/>
        <v>0</v>
      </c>
      <c r="U123" s="149">
        <v>0</v>
      </c>
      <c r="V123" s="94">
        <v>0</v>
      </c>
    </row>
    <row r="124" spans="1:22" ht="12" customHeight="1" x14ac:dyDescent="0.2">
      <c r="A124" s="99">
        <v>108</v>
      </c>
      <c r="B124" s="103" t="s">
        <v>185</v>
      </c>
      <c r="C124" s="110" t="s">
        <v>262</v>
      </c>
      <c r="D124" s="98">
        <f t="shared" si="17"/>
        <v>0</v>
      </c>
      <c r="E124" s="98">
        <f t="shared" si="18"/>
        <v>0</v>
      </c>
      <c r="F124" s="98">
        <v>0</v>
      </c>
      <c r="G124" s="98">
        <v>0</v>
      </c>
      <c r="H124" s="98">
        <f t="shared" si="19"/>
        <v>0</v>
      </c>
      <c r="I124" s="98">
        <v>0</v>
      </c>
      <c r="J124" s="98">
        <v>0</v>
      </c>
      <c r="K124" s="98">
        <f t="shared" si="20"/>
        <v>0</v>
      </c>
      <c r="L124" s="98">
        <v>0</v>
      </c>
      <c r="M124" s="98">
        <v>0</v>
      </c>
      <c r="N124" s="98">
        <f t="shared" si="21"/>
        <v>0</v>
      </c>
      <c r="O124" s="98">
        <v>0</v>
      </c>
      <c r="P124" s="98">
        <v>0</v>
      </c>
      <c r="Q124" s="98">
        <f t="shared" si="22"/>
        <v>0</v>
      </c>
      <c r="R124" s="94">
        <v>0</v>
      </c>
      <c r="S124" s="231"/>
      <c r="T124" s="94">
        <f t="shared" si="16"/>
        <v>0</v>
      </c>
      <c r="U124" s="149">
        <v>0</v>
      </c>
      <c r="V124" s="94">
        <v>0</v>
      </c>
    </row>
    <row r="125" spans="1:22" ht="12" customHeight="1" x14ac:dyDescent="0.2">
      <c r="A125" s="99">
        <v>109</v>
      </c>
      <c r="B125" s="102" t="s">
        <v>186</v>
      </c>
      <c r="C125" s="104" t="s">
        <v>405</v>
      </c>
      <c r="D125" s="98">
        <f t="shared" si="17"/>
        <v>0</v>
      </c>
      <c r="E125" s="98">
        <f t="shared" si="18"/>
        <v>0</v>
      </c>
      <c r="F125" s="98">
        <v>0</v>
      </c>
      <c r="G125" s="98">
        <v>0</v>
      </c>
      <c r="H125" s="98">
        <f t="shared" si="19"/>
        <v>0</v>
      </c>
      <c r="I125" s="98">
        <v>0</v>
      </c>
      <c r="J125" s="98">
        <v>0</v>
      </c>
      <c r="K125" s="98">
        <f t="shared" si="20"/>
        <v>0</v>
      </c>
      <c r="L125" s="98">
        <v>0</v>
      </c>
      <c r="M125" s="98">
        <v>0</v>
      </c>
      <c r="N125" s="98">
        <f t="shared" si="21"/>
        <v>0</v>
      </c>
      <c r="O125" s="98">
        <v>0</v>
      </c>
      <c r="P125" s="98">
        <v>0</v>
      </c>
      <c r="Q125" s="98">
        <f t="shared" si="22"/>
        <v>0</v>
      </c>
      <c r="R125" s="94">
        <v>0</v>
      </c>
      <c r="S125" s="231"/>
      <c r="T125" s="94">
        <f t="shared" si="16"/>
        <v>0</v>
      </c>
      <c r="U125" s="149">
        <v>0</v>
      </c>
      <c r="V125" s="94">
        <v>0</v>
      </c>
    </row>
    <row r="126" spans="1:22" ht="12" customHeight="1" x14ac:dyDescent="0.2">
      <c r="A126" s="99">
        <v>110</v>
      </c>
      <c r="B126" s="115" t="s">
        <v>330</v>
      </c>
      <c r="C126" s="110" t="s">
        <v>318</v>
      </c>
      <c r="D126" s="98">
        <f t="shared" si="17"/>
        <v>0</v>
      </c>
      <c r="E126" s="98">
        <f t="shared" si="18"/>
        <v>0</v>
      </c>
      <c r="F126" s="98">
        <v>0</v>
      </c>
      <c r="G126" s="98">
        <v>0</v>
      </c>
      <c r="H126" s="98">
        <f t="shared" si="19"/>
        <v>0</v>
      </c>
      <c r="I126" s="98">
        <v>0</v>
      </c>
      <c r="J126" s="98">
        <v>0</v>
      </c>
      <c r="K126" s="98">
        <f t="shared" si="20"/>
        <v>0</v>
      </c>
      <c r="L126" s="98">
        <v>0</v>
      </c>
      <c r="M126" s="98">
        <v>0</v>
      </c>
      <c r="N126" s="98">
        <f t="shared" si="21"/>
        <v>0</v>
      </c>
      <c r="O126" s="98">
        <v>0</v>
      </c>
      <c r="P126" s="98">
        <v>0</v>
      </c>
      <c r="Q126" s="98">
        <f t="shared" si="22"/>
        <v>0</v>
      </c>
      <c r="R126" s="94">
        <v>0</v>
      </c>
      <c r="S126" s="231"/>
      <c r="T126" s="94">
        <f t="shared" si="16"/>
        <v>0</v>
      </c>
      <c r="U126" s="149">
        <v>0</v>
      </c>
      <c r="V126" s="94">
        <v>0</v>
      </c>
    </row>
    <row r="127" spans="1:22" ht="12" customHeight="1" x14ac:dyDescent="0.2">
      <c r="A127" s="99">
        <v>111</v>
      </c>
      <c r="B127" s="55" t="s">
        <v>419</v>
      </c>
      <c r="C127" s="15" t="s">
        <v>420</v>
      </c>
      <c r="D127" s="98">
        <f t="shared" si="17"/>
        <v>0</v>
      </c>
      <c r="E127" s="98">
        <f t="shared" si="18"/>
        <v>0</v>
      </c>
      <c r="F127" s="98">
        <v>0</v>
      </c>
      <c r="G127" s="98">
        <v>0</v>
      </c>
      <c r="H127" s="98">
        <f t="shared" si="19"/>
        <v>0</v>
      </c>
      <c r="I127" s="98">
        <v>0</v>
      </c>
      <c r="J127" s="98">
        <v>0</v>
      </c>
      <c r="K127" s="98">
        <f t="shared" si="20"/>
        <v>0</v>
      </c>
      <c r="L127" s="98">
        <v>0</v>
      </c>
      <c r="M127" s="98">
        <v>0</v>
      </c>
      <c r="N127" s="98">
        <f t="shared" si="21"/>
        <v>0</v>
      </c>
      <c r="O127" s="98">
        <v>0</v>
      </c>
      <c r="P127" s="98">
        <v>0</v>
      </c>
      <c r="Q127" s="98">
        <f t="shared" si="22"/>
        <v>0</v>
      </c>
      <c r="R127" s="94">
        <v>0</v>
      </c>
      <c r="S127" s="231"/>
      <c r="T127" s="94">
        <f t="shared" si="16"/>
        <v>0</v>
      </c>
      <c r="U127" s="149">
        <v>0</v>
      </c>
      <c r="V127" s="94">
        <v>0</v>
      </c>
    </row>
    <row r="128" spans="1:22" ht="12" customHeight="1" x14ac:dyDescent="0.2">
      <c r="A128" s="99">
        <v>112</v>
      </c>
      <c r="B128" s="102" t="s">
        <v>187</v>
      </c>
      <c r="C128" s="110" t="s">
        <v>321</v>
      </c>
      <c r="D128" s="98">
        <f t="shared" si="17"/>
        <v>0</v>
      </c>
      <c r="E128" s="98">
        <f t="shared" si="18"/>
        <v>0</v>
      </c>
      <c r="F128" s="98">
        <v>0</v>
      </c>
      <c r="G128" s="98">
        <v>0</v>
      </c>
      <c r="H128" s="98">
        <f t="shared" si="19"/>
        <v>0</v>
      </c>
      <c r="I128" s="98">
        <v>0</v>
      </c>
      <c r="J128" s="98">
        <v>0</v>
      </c>
      <c r="K128" s="98">
        <f t="shared" si="20"/>
        <v>0</v>
      </c>
      <c r="L128" s="98">
        <v>0</v>
      </c>
      <c r="M128" s="98">
        <v>0</v>
      </c>
      <c r="N128" s="98">
        <f t="shared" si="21"/>
        <v>0</v>
      </c>
      <c r="O128" s="98">
        <v>0</v>
      </c>
      <c r="P128" s="98">
        <v>0</v>
      </c>
      <c r="Q128" s="98">
        <f t="shared" si="22"/>
        <v>0</v>
      </c>
      <c r="R128" s="94">
        <v>0</v>
      </c>
      <c r="S128" s="231"/>
      <c r="T128" s="94">
        <f t="shared" si="16"/>
        <v>0</v>
      </c>
      <c r="U128" s="149">
        <v>0</v>
      </c>
      <c r="V128" s="94">
        <v>0</v>
      </c>
    </row>
    <row r="129" spans="1:22" ht="12" customHeight="1" x14ac:dyDescent="0.2">
      <c r="A129" s="99">
        <v>113</v>
      </c>
      <c r="B129" s="103" t="s">
        <v>188</v>
      </c>
      <c r="C129" s="104" t="s">
        <v>189</v>
      </c>
      <c r="D129" s="98">
        <f t="shared" si="17"/>
        <v>2776680</v>
      </c>
      <c r="E129" s="98">
        <f t="shared" si="18"/>
        <v>0</v>
      </c>
      <c r="F129" s="98">
        <v>0</v>
      </c>
      <c r="G129" s="98">
        <v>0</v>
      </c>
      <c r="H129" s="98">
        <f t="shared" si="19"/>
        <v>0</v>
      </c>
      <c r="I129" s="98">
        <v>0</v>
      </c>
      <c r="J129" s="98">
        <v>0</v>
      </c>
      <c r="K129" s="98">
        <f t="shared" si="20"/>
        <v>0</v>
      </c>
      <c r="L129" s="98">
        <v>0</v>
      </c>
      <c r="M129" s="98">
        <v>0</v>
      </c>
      <c r="N129" s="98">
        <f t="shared" si="21"/>
        <v>0</v>
      </c>
      <c r="O129" s="98">
        <v>0</v>
      </c>
      <c r="P129" s="98">
        <v>0</v>
      </c>
      <c r="Q129" s="98">
        <f t="shared" si="22"/>
        <v>2776680</v>
      </c>
      <c r="R129" s="94">
        <v>2776680</v>
      </c>
      <c r="S129" s="231"/>
      <c r="T129" s="94">
        <f t="shared" si="16"/>
        <v>0</v>
      </c>
      <c r="U129" s="149">
        <v>0</v>
      </c>
      <c r="V129" s="94">
        <v>0</v>
      </c>
    </row>
    <row r="130" spans="1:22" ht="12" customHeight="1" x14ac:dyDescent="0.2">
      <c r="A130" s="99">
        <v>114</v>
      </c>
      <c r="B130" s="103" t="s">
        <v>190</v>
      </c>
      <c r="C130" s="116" t="s">
        <v>307</v>
      </c>
      <c r="D130" s="98">
        <f t="shared" si="17"/>
        <v>0</v>
      </c>
      <c r="E130" s="98">
        <f t="shared" si="18"/>
        <v>0</v>
      </c>
      <c r="F130" s="98">
        <v>0</v>
      </c>
      <c r="G130" s="98">
        <v>0</v>
      </c>
      <c r="H130" s="98">
        <f t="shared" si="19"/>
        <v>0</v>
      </c>
      <c r="I130" s="98">
        <v>0</v>
      </c>
      <c r="J130" s="98">
        <v>0</v>
      </c>
      <c r="K130" s="98">
        <f t="shared" si="20"/>
        <v>0</v>
      </c>
      <c r="L130" s="98">
        <v>0</v>
      </c>
      <c r="M130" s="98">
        <v>0</v>
      </c>
      <c r="N130" s="98">
        <f t="shared" si="21"/>
        <v>0</v>
      </c>
      <c r="O130" s="98">
        <v>0</v>
      </c>
      <c r="P130" s="98">
        <v>0</v>
      </c>
      <c r="Q130" s="98">
        <f t="shared" si="22"/>
        <v>0</v>
      </c>
      <c r="R130" s="94">
        <v>0</v>
      </c>
      <c r="S130" s="231"/>
      <c r="T130" s="94">
        <f t="shared" si="16"/>
        <v>0</v>
      </c>
      <c r="U130" s="149">
        <v>0</v>
      </c>
      <c r="V130" s="94">
        <v>0</v>
      </c>
    </row>
    <row r="131" spans="1:22" ht="12" customHeight="1" x14ac:dyDescent="0.2">
      <c r="A131" s="99">
        <v>115</v>
      </c>
      <c r="B131" s="103" t="s">
        <v>191</v>
      </c>
      <c r="C131" s="104" t="s">
        <v>226</v>
      </c>
      <c r="D131" s="98">
        <f t="shared" si="17"/>
        <v>154785085</v>
      </c>
      <c r="E131" s="98">
        <f t="shared" si="18"/>
        <v>0</v>
      </c>
      <c r="F131" s="98">
        <v>0</v>
      </c>
      <c r="G131" s="98">
        <v>0</v>
      </c>
      <c r="H131" s="98">
        <f t="shared" si="19"/>
        <v>0</v>
      </c>
      <c r="I131" s="98">
        <v>0</v>
      </c>
      <c r="J131" s="98">
        <v>0</v>
      </c>
      <c r="K131" s="98">
        <f t="shared" si="20"/>
        <v>0</v>
      </c>
      <c r="L131" s="98">
        <v>0</v>
      </c>
      <c r="M131" s="98">
        <v>0</v>
      </c>
      <c r="N131" s="98">
        <f t="shared" si="21"/>
        <v>0</v>
      </c>
      <c r="O131" s="98">
        <v>0</v>
      </c>
      <c r="P131" s="98">
        <v>0</v>
      </c>
      <c r="Q131" s="98">
        <f t="shared" si="22"/>
        <v>154785085</v>
      </c>
      <c r="R131" s="94">
        <v>154785085</v>
      </c>
      <c r="S131" s="231">
        <v>22723799</v>
      </c>
      <c r="T131" s="94">
        <f t="shared" si="16"/>
        <v>0</v>
      </c>
      <c r="U131" s="149">
        <v>0</v>
      </c>
      <c r="V131" s="94">
        <v>0</v>
      </c>
    </row>
    <row r="132" spans="1:22" ht="12" customHeight="1" x14ac:dyDescent="0.2">
      <c r="A132" s="99">
        <v>116</v>
      </c>
      <c r="B132" s="103" t="s">
        <v>192</v>
      </c>
      <c r="C132" s="104" t="s">
        <v>193</v>
      </c>
      <c r="D132" s="98">
        <f t="shared" si="17"/>
        <v>264127500</v>
      </c>
      <c r="E132" s="98">
        <f t="shared" si="18"/>
        <v>0</v>
      </c>
      <c r="F132" s="98">
        <v>0</v>
      </c>
      <c r="G132" s="98">
        <v>0</v>
      </c>
      <c r="H132" s="98">
        <f t="shared" si="19"/>
        <v>0</v>
      </c>
      <c r="I132" s="98">
        <v>0</v>
      </c>
      <c r="J132" s="98">
        <v>0</v>
      </c>
      <c r="K132" s="98">
        <f t="shared" si="20"/>
        <v>0</v>
      </c>
      <c r="L132" s="98">
        <v>0</v>
      </c>
      <c r="M132" s="98">
        <v>0</v>
      </c>
      <c r="N132" s="98">
        <f t="shared" si="21"/>
        <v>0</v>
      </c>
      <c r="O132" s="98">
        <v>0</v>
      </c>
      <c r="P132" s="98">
        <v>0</v>
      </c>
      <c r="Q132" s="98">
        <f t="shared" si="22"/>
        <v>264127500</v>
      </c>
      <c r="R132" s="94">
        <v>264127500</v>
      </c>
      <c r="S132" s="231"/>
      <c r="T132" s="94">
        <f t="shared" si="16"/>
        <v>0</v>
      </c>
      <c r="U132" s="149">
        <v>0</v>
      </c>
      <c r="V132" s="94">
        <v>0</v>
      </c>
    </row>
    <row r="133" spans="1:22" ht="12" customHeight="1" x14ac:dyDescent="0.2">
      <c r="A133" s="99">
        <v>117</v>
      </c>
      <c r="B133" s="103" t="s">
        <v>194</v>
      </c>
      <c r="C133" s="104" t="s">
        <v>40</v>
      </c>
      <c r="D133" s="98">
        <f t="shared" si="17"/>
        <v>58382515</v>
      </c>
      <c r="E133" s="98">
        <f t="shared" si="18"/>
        <v>0</v>
      </c>
      <c r="F133" s="98">
        <v>0</v>
      </c>
      <c r="G133" s="98">
        <v>0</v>
      </c>
      <c r="H133" s="98">
        <f t="shared" si="19"/>
        <v>0</v>
      </c>
      <c r="I133" s="98">
        <v>0</v>
      </c>
      <c r="J133" s="98">
        <v>0</v>
      </c>
      <c r="K133" s="98">
        <f t="shared" si="20"/>
        <v>0</v>
      </c>
      <c r="L133" s="98">
        <v>0</v>
      </c>
      <c r="M133" s="98">
        <v>0</v>
      </c>
      <c r="N133" s="98">
        <f t="shared" si="21"/>
        <v>0</v>
      </c>
      <c r="O133" s="98">
        <v>0</v>
      </c>
      <c r="P133" s="98">
        <v>0</v>
      </c>
      <c r="Q133" s="98">
        <f t="shared" si="22"/>
        <v>58382515</v>
      </c>
      <c r="R133" s="94">
        <v>58382515</v>
      </c>
      <c r="S133" s="231"/>
      <c r="T133" s="94">
        <f t="shared" si="16"/>
        <v>0</v>
      </c>
      <c r="U133" s="149">
        <v>0</v>
      </c>
      <c r="V133" s="94">
        <v>0</v>
      </c>
    </row>
    <row r="134" spans="1:22" ht="12" customHeight="1" x14ac:dyDescent="0.2">
      <c r="A134" s="99">
        <v>118</v>
      </c>
      <c r="B134" s="100" t="s">
        <v>195</v>
      </c>
      <c r="C134" s="101" t="s">
        <v>46</v>
      </c>
      <c r="D134" s="98">
        <f t="shared" si="17"/>
        <v>69351401</v>
      </c>
      <c r="E134" s="98">
        <f t="shared" si="18"/>
        <v>0</v>
      </c>
      <c r="F134" s="98">
        <v>0</v>
      </c>
      <c r="G134" s="98">
        <v>0</v>
      </c>
      <c r="H134" s="98">
        <f t="shared" si="19"/>
        <v>0</v>
      </c>
      <c r="I134" s="98">
        <v>0</v>
      </c>
      <c r="J134" s="98">
        <v>0</v>
      </c>
      <c r="K134" s="98">
        <f t="shared" si="20"/>
        <v>0</v>
      </c>
      <c r="L134" s="98">
        <v>0</v>
      </c>
      <c r="M134" s="98">
        <v>0</v>
      </c>
      <c r="N134" s="98">
        <f t="shared" si="21"/>
        <v>0</v>
      </c>
      <c r="O134" s="98">
        <v>0</v>
      </c>
      <c r="P134" s="98">
        <v>0</v>
      </c>
      <c r="Q134" s="98">
        <f t="shared" si="22"/>
        <v>69351401</v>
      </c>
      <c r="R134" s="94">
        <v>69351401</v>
      </c>
      <c r="S134" s="231"/>
      <c r="T134" s="94">
        <f t="shared" si="16"/>
        <v>0</v>
      </c>
      <c r="U134" s="149">
        <v>0</v>
      </c>
      <c r="V134" s="94">
        <v>0</v>
      </c>
    </row>
    <row r="135" spans="1:22" ht="12" customHeight="1" x14ac:dyDescent="0.2">
      <c r="A135" s="99">
        <v>119</v>
      </c>
      <c r="B135" s="100" t="s">
        <v>196</v>
      </c>
      <c r="C135" s="104" t="s">
        <v>228</v>
      </c>
      <c r="D135" s="98">
        <f t="shared" si="17"/>
        <v>37890284</v>
      </c>
      <c r="E135" s="98">
        <f t="shared" si="18"/>
        <v>0</v>
      </c>
      <c r="F135" s="98">
        <v>0</v>
      </c>
      <c r="G135" s="98">
        <v>0</v>
      </c>
      <c r="H135" s="98">
        <f t="shared" si="19"/>
        <v>0</v>
      </c>
      <c r="I135" s="98">
        <v>0</v>
      </c>
      <c r="J135" s="98">
        <v>0</v>
      </c>
      <c r="K135" s="98">
        <f t="shared" si="20"/>
        <v>0</v>
      </c>
      <c r="L135" s="98">
        <v>0</v>
      </c>
      <c r="M135" s="98">
        <v>0</v>
      </c>
      <c r="N135" s="98">
        <f t="shared" si="21"/>
        <v>0</v>
      </c>
      <c r="O135" s="98">
        <v>0</v>
      </c>
      <c r="P135" s="98">
        <v>0</v>
      </c>
      <c r="Q135" s="98">
        <f t="shared" si="22"/>
        <v>37890284</v>
      </c>
      <c r="R135" s="94">
        <v>37890284</v>
      </c>
      <c r="S135" s="231"/>
      <c r="T135" s="94">
        <f t="shared" si="16"/>
        <v>0</v>
      </c>
      <c r="U135" s="149">
        <v>0</v>
      </c>
      <c r="V135" s="94">
        <v>0</v>
      </c>
    </row>
    <row r="136" spans="1:22" ht="12" customHeight="1" x14ac:dyDescent="0.2">
      <c r="A136" s="99">
        <v>120</v>
      </c>
      <c r="B136" s="105" t="s">
        <v>197</v>
      </c>
      <c r="C136" s="106" t="s">
        <v>48</v>
      </c>
      <c r="D136" s="98">
        <f t="shared" si="17"/>
        <v>32247130</v>
      </c>
      <c r="E136" s="98">
        <f t="shared" si="18"/>
        <v>0</v>
      </c>
      <c r="F136" s="98">
        <v>0</v>
      </c>
      <c r="G136" s="98">
        <v>0</v>
      </c>
      <c r="H136" s="98">
        <f t="shared" si="19"/>
        <v>0</v>
      </c>
      <c r="I136" s="98">
        <v>0</v>
      </c>
      <c r="J136" s="98">
        <v>0</v>
      </c>
      <c r="K136" s="98">
        <f t="shared" si="20"/>
        <v>0</v>
      </c>
      <c r="L136" s="98">
        <v>0</v>
      </c>
      <c r="M136" s="98">
        <v>0</v>
      </c>
      <c r="N136" s="98">
        <f t="shared" si="21"/>
        <v>0</v>
      </c>
      <c r="O136" s="98">
        <v>0</v>
      </c>
      <c r="P136" s="98">
        <v>0</v>
      </c>
      <c r="Q136" s="98">
        <f t="shared" si="22"/>
        <v>32247130</v>
      </c>
      <c r="R136" s="94">
        <v>32247130</v>
      </c>
      <c r="S136" s="231"/>
      <c r="T136" s="94">
        <f t="shared" si="16"/>
        <v>0</v>
      </c>
      <c r="U136" s="149">
        <v>0</v>
      </c>
      <c r="V136" s="94">
        <v>0</v>
      </c>
    </row>
    <row r="137" spans="1:22" ht="12" customHeight="1" x14ac:dyDescent="0.2">
      <c r="A137" s="99">
        <v>121</v>
      </c>
      <c r="B137" s="103" t="s">
        <v>198</v>
      </c>
      <c r="C137" s="104" t="s">
        <v>47</v>
      </c>
      <c r="D137" s="98">
        <f t="shared" si="17"/>
        <v>55725869</v>
      </c>
      <c r="E137" s="98">
        <f t="shared" si="18"/>
        <v>0</v>
      </c>
      <c r="F137" s="98">
        <v>0</v>
      </c>
      <c r="G137" s="98">
        <v>0</v>
      </c>
      <c r="H137" s="98">
        <f t="shared" si="19"/>
        <v>0</v>
      </c>
      <c r="I137" s="98">
        <v>0</v>
      </c>
      <c r="J137" s="98">
        <v>0</v>
      </c>
      <c r="K137" s="98">
        <f t="shared" si="20"/>
        <v>0</v>
      </c>
      <c r="L137" s="98">
        <v>0</v>
      </c>
      <c r="M137" s="98">
        <v>0</v>
      </c>
      <c r="N137" s="98">
        <f t="shared" si="21"/>
        <v>0</v>
      </c>
      <c r="O137" s="98">
        <v>0</v>
      </c>
      <c r="P137" s="98">
        <v>0</v>
      </c>
      <c r="Q137" s="98">
        <f t="shared" si="22"/>
        <v>55725869</v>
      </c>
      <c r="R137" s="94">
        <v>55725869</v>
      </c>
      <c r="S137" s="231"/>
      <c r="T137" s="94">
        <f t="shared" si="16"/>
        <v>0</v>
      </c>
      <c r="U137" s="149">
        <v>0</v>
      </c>
      <c r="V137" s="94">
        <v>0</v>
      </c>
    </row>
    <row r="138" spans="1:22" ht="12" customHeight="1" x14ac:dyDescent="0.2">
      <c r="A138" s="99">
        <v>122</v>
      </c>
      <c r="B138" s="103" t="s">
        <v>199</v>
      </c>
      <c r="C138" s="104" t="s">
        <v>200</v>
      </c>
      <c r="D138" s="98">
        <f t="shared" si="17"/>
        <v>0</v>
      </c>
      <c r="E138" s="98">
        <f t="shared" si="18"/>
        <v>0</v>
      </c>
      <c r="F138" s="98">
        <v>0</v>
      </c>
      <c r="G138" s="98">
        <v>0</v>
      </c>
      <c r="H138" s="98">
        <f t="shared" si="19"/>
        <v>0</v>
      </c>
      <c r="I138" s="98">
        <v>0</v>
      </c>
      <c r="J138" s="98">
        <v>0</v>
      </c>
      <c r="K138" s="98">
        <f t="shared" si="20"/>
        <v>0</v>
      </c>
      <c r="L138" s="98">
        <v>0</v>
      </c>
      <c r="M138" s="98">
        <v>0</v>
      </c>
      <c r="N138" s="98">
        <f t="shared" si="21"/>
        <v>0</v>
      </c>
      <c r="O138" s="98">
        <v>0</v>
      </c>
      <c r="P138" s="98">
        <v>0</v>
      </c>
      <c r="Q138" s="98">
        <f t="shared" si="22"/>
        <v>0</v>
      </c>
      <c r="R138" s="94">
        <v>0</v>
      </c>
      <c r="S138" s="231"/>
      <c r="T138" s="94">
        <f t="shared" si="16"/>
        <v>0</v>
      </c>
      <c r="U138" s="149">
        <v>0</v>
      </c>
      <c r="V138" s="94">
        <v>0</v>
      </c>
    </row>
    <row r="139" spans="1:22" ht="12" customHeight="1" x14ac:dyDescent="0.2">
      <c r="A139" s="99">
        <v>123</v>
      </c>
      <c r="B139" s="103" t="s">
        <v>201</v>
      </c>
      <c r="C139" s="104" t="s">
        <v>41</v>
      </c>
      <c r="D139" s="98">
        <f t="shared" si="17"/>
        <v>30875598</v>
      </c>
      <c r="E139" s="98">
        <f t="shared" si="18"/>
        <v>0</v>
      </c>
      <c r="F139" s="98">
        <v>0</v>
      </c>
      <c r="G139" s="98">
        <v>0</v>
      </c>
      <c r="H139" s="98">
        <f t="shared" si="19"/>
        <v>0</v>
      </c>
      <c r="I139" s="98">
        <v>0</v>
      </c>
      <c r="J139" s="98">
        <v>0</v>
      </c>
      <c r="K139" s="98">
        <f t="shared" si="20"/>
        <v>0</v>
      </c>
      <c r="L139" s="98">
        <v>0</v>
      </c>
      <c r="M139" s="98">
        <v>0</v>
      </c>
      <c r="N139" s="98">
        <f t="shared" si="21"/>
        <v>0</v>
      </c>
      <c r="O139" s="98">
        <v>0</v>
      </c>
      <c r="P139" s="98">
        <v>0</v>
      </c>
      <c r="Q139" s="98">
        <f t="shared" si="22"/>
        <v>30875598</v>
      </c>
      <c r="R139" s="94">
        <v>30875598</v>
      </c>
      <c r="S139" s="231"/>
      <c r="T139" s="94">
        <f t="shared" si="16"/>
        <v>0</v>
      </c>
      <c r="U139" s="149">
        <v>0</v>
      </c>
      <c r="V139" s="94">
        <v>0</v>
      </c>
    </row>
    <row r="140" spans="1:22" ht="12" customHeight="1" x14ac:dyDescent="0.2">
      <c r="A140" s="99">
        <v>124</v>
      </c>
      <c r="B140" s="105" t="s">
        <v>202</v>
      </c>
      <c r="C140" s="106" t="s">
        <v>227</v>
      </c>
      <c r="D140" s="98">
        <f t="shared" si="17"/>
        <v>175894613</v>
      </c>
      <c r="E140" s="98">
        <f t="shared" si="18"/>
        <v>3542647</v>
      </c>
      <c r="F140" s="98">
        <v>3542647</v>
      </c>
      <c r="G140" s="98">
        <v>0</v>
      </c>
      <c r="H140" s="98">
        <f t="shared" si="19"/>
        <v>114099226</v>
      </c>
      <c r="I140" s="98">
        <v>104174373</v>
      </c>
      <c r="J140" s="98">
        <v>9924853</v>
      </c>
      <c r="K140" s="98">
        <f t="shared" si="20"/>
        <v>0</v>
      </c>
      <c r="L140" s="98">
        <v>0</v>
      </c>
      <c r="M140" s="98">
        <v>0</v>
      </c>
      <c r="N140" s="98">
        <f t="shared" si="21"/>
        <v>27510067</v>
      </c>
      <c r="O140" s="98">
        <v>22918944</v>
      </c>
      <c r="P140" s="98">
        <v>4591123</v>
      </c>
      <c r="Q140" s="98">
        <f t="shared" si="22"/>
        <v>30742673</v>
      </c>
      <c r="R140" s="94">
        <v>2627750</v>
      </c>
      <c r="S140" s="231"/>
      <c r="T140" s="94">
        <f t="shared" si="16"/>
        <v>28114923</v>
      </c>
      <c r="U140" s="149">
        <v>0</v>
      </c>
      <c r="V140" s="94">
        <v>28114923</v>
      </c>
    </row>
    <row r="141" spans="1:22" ht="12" customHeight="1" x14ac:dyDescent="0.2">
      <c r="A141" s="99">
        <v>125</v>
      </c>
      <c r="B141" s="102" t="s">
        <v>203</v>
      </c>
      <c r="C141" s="238" t="s">
        <v>461</v>
      </c>
      <c r="D141" s="98">
        <f t="shared" si="17"/>
        <v>295969138</v>
      </c>
      <c r="E141" s="98">
        <f t="shared" si="18"/>
        <v>55110825</v>
      </c>
      <c r="F141" s="98">
        <v>4578888</v>
      </c>
      <c r="G141" s="98">
        <v>50531937</v>
      </c>
      <c r="H141" s="98">
        <f t="shared" si="19"/>
        <v>145904239</v>
      </c>
      <c r="I141" s="98">
        <v>132994593</v>
      </c>
      <c r="J141" s="98">
        <v>12428038</v>
      </c>
      <c r="K141" s="98">
        <f t="shared" si="20"/>
        <v>481608</v>
      </c>
      <c r="L141" s="98">
        <v>0</v>
      </c>
      <c r="M141" s="98">
        <v>481608</v>
      </c>
      <c r="N141" s="98">
        <f t="shared" si="21"/>
        <v>34864442</v>
      </c>
      <c r="O141" s="98">
        <v>29029526</v>
      </c>
      <c r="P141" s="98">
        <v>5834916</v>
      </c>
      <c r="Q141" s="98">
        <f t="shared" si="22"/>
        <v>60089632</v>
      </c>
      <c r="R141" s="94">
        <v>9366871</v>
      </c>
      <c r="S141" s="231"/>
      <c r="T141" s="94">
        <f t="shared" ref="T141:T150" si="23">U141+V141</f>
        <v>50722761</v>
      </c>
      <c r="U141" s="149">
        <v>4409852</v>
      </c>
      <c r="V141" s="94">
        <v>46312909</v>
      </c>
    </row>
    <row r="142" spans="1:22" ht="12" customHeight="1" x14ac:dyDescent="0.2">
      <c r="A142" s="99">
        <v>126</v>
      </c>
      <c r="B142" s="103" t="s">
        <v>204</v>
      </c>
      <c r="C142" s="104" t="s">
        <v>205</v>
      </c>
      <c r="D142" s="98">
        <f t="shared" ref="D142:D150" si="24">E142+H142+N142+Q142</f>
        <v>3716232</v>
      </c>
      <c r="E142" s="98">
        <f t="shared" si="18"/>
        <v>0</v>
      </c>
      <c r="F142" s="98">
        <v>0</v>
      </c>
      <c r="G142" s="98">
        <v>0</v>
      </c>
      <c r="H142" s="98">
        <f t="shared" si="19"/>
        <v>0</v>
      </c>
      <c r="I142" s="98">
        <v>0</v>
      </c>
      <c r="J142" s="98">
        <v>0</v>
      </c>
      <c r="K142" s="98">
        <f t="shared" si="20"/>
        <v>0</v>
      </c>
      <c r="L142" s="98">
        <v>0</v>
      </c>
      <c r="M142" s="98">
        <v>0</v>
      </c>
      <c r="N142" s="98">
        <f t="shared" si="21"/>
        <v>0</v>
      </c>
      <c r="O142" s="98">
        <v>0</v>
      </c>
      <c r="P142" s="98">
        <v>0</v>
      </c>
      <c r="Q142" s="98">
        <f t="shared" si="22"/>
        <v>3716232</v>
      </c>
      <c r="R142" s="94">
        <v>3716232</v>
      </c>
      <c r="S142" s="231"/>
      <c r="T142" s="94">
        <f t="shared" si="23"/>
        <v>0</v>
      </c>
      <c r="U142" s="149">
        <v>0</v>
      </c>
      <c r="V142" s="94">
        <v>0</v>
      </c>
    </row>
    <row r="143" spans="1:22" ht="12" customHeight="1" x14ac:dyDescent="0.2">
      <c r="A143" s="99">
        <v>127</v>
      </c>
      <c r="B143" s="100" t="s">
        <v>206</v>
      </c>
      <c r="C143" s="101" t="s">
        <v>207</v>
      </c>
      <c r="D143" s="98">
        <f t="shared" si="24"/>
        <v>31706562</v>
      </c>
      <c r="E143" s="98">
        <f t="shared" si="18"/>
        <v>0</v>
      </c>
      <c r="F143" s="98">
        <v>0</v>
      </c>
      <c r="G143" s="98">
        <v>0</v>
      </c>
      <c r="H143" s="98">
        <f t="shared" si="19"/>
        <v>0</v>
      </c>
      <c r="I143" s="98">
        <v>0</v>
      </c>
      <c r="J143" s="98">
        <v>0</v>
      </c>
      <c r="K143" s="98">
        <f t="shared" si="20"/>
        <v>0</v>
      </c>
      <c r="L143" s="98">
        <v>0</v>
      </c>
      <c r="M143" s="98">
        <v>0</v>
      </c>
      <c r="N143" s="98">
        <f t="shared" si="21"/>
        <v>0</v>
      </c>
      <c r="O143" s="98">
        <v>0</v>
      </c>
      <c r="P143" s="98">
        <v>0</v>
      </c>
      <c r="Q143" s="98">
        <f t="shared" si="22"/>
        <v>31706562</v>
      </c>
      <c r="R143" s="94">
        <v>31706562</v>
      </c>
      <c r="S143" s="231"/>
      <c r="T143" s="94">
        <f t="shared" si="23"/>
        <v>0</v>
      </c>
      <c r="U143" s="149">
        <v>0</v>
      </c>
      <c r="V143" s="94">
        <v>0</v>
      </c>
    </row>
    <row r="144" spans="1:22" ht="12" customHeight="1" x14ac:dyDescent="0.2">
      <c r="A144" s="99">
        <v>128</v>
      </c>
      <c r="B144" s="117" t="s">
        <v>208</v>
      </c>
      <c r="C144" s="118" t="s">
        <v>209</v>
      </c>
      <c r="D144" s="98">
        <f t="shared" si="24"/>
        <v>0</v>
      </c>
      <c r="E144" s="98">
        <f t="shared" si="18"/>
        <v>0</v>
      </c>
      <c r="F144" s="98">
        <v>0</v>
      </c>
      <c r="G144" s="98">
        <v>0</v>
      </c>
      <c r="H144" s="98">
        <f t="shared" si="19"/>
        <v>0</v>
      </c>
      <c r="I144" s="98">
        <v>0</v>
      </c>
      <c r="J144" s="98">
        <v>0</v>
      </c>
      <c r="K144" s="98">
        <f t="shared" si="20"/>
        <v>0</v>
      </c>
      <c r="L144" s="98">
        <v>0</v>
      </c>
      <c r="M144" s="98">
        <v>0</v>
      </c>
      <c r="N144" s="98">
        <f t="shared" si="21"/>
        <v>0</v>
      </c>
      <c r="O144" s="98">
        <v>0</v>
      </c>
      <c r="P144" s="98">
        <v>0</v>
      </c>
      <c r="Q144" s="98">
        <f t="shared" si="22"/>
        <v>0</v>
      </c>
      <c r="R144" s="94">
        <v>0</v>
      </c>
      <c r="S144" s="231"/>
      <c r="T144" s="94">
        <f t="shared" si="23"/>
        <v>0</v>
      </c>
      <c r="U144" s="149">
        <v>0</v>
      </c>
      <c r="V144" s="94">
        <v>0</v>
      </c>
    </row>
    <row r="145" spans="1:22" ht="12" customHeight="1" x14ac:dyDescent="0.2">
      <c r="A145" s="99">
        <v>129</v>
      </c>
      <c r="B145" s="119" t="s">
        <v>252</v>
      </c>
      <c r="C145" s="120" t="s">
        <v>253</v>
      </c>
      <c r="D145" s="98">
        <f t="shared" si="24"/>
        <v>0</v>
      </c>
      <c r="E145" s="98">
        <f t="shared" ref="E145:E150" si="25">F145+G145</f>
        <v>0</v>
      </c>
      <c r="F145" s="98">
        <v>0</v>
      </c>
      <c r="G145" s="98">
        <v>0</v>
      </c>
      <c r="H145" s="98">
        <f t="shared" ref="H145:H150" si="26">I145+J145+K145</f>
        <v>0</v>
      </c>
      <c r="I145" s="98">
        <v>0</v>
      </c>
      <c r="J145" s="98">
        <v>0</v>
      </c>
      <c r="K145" s="98">
        <f t="shared" ref="K145:K150" si="27">L145+M145</f>
        <v>0</v>
      </c>
      <c r="L145" s="98">
        <v>0</v>
      </c>
      <c r="M145" s="98">
        <v>0</v>
      </c>
      <c r="N145" s="98">
        <f t="shared" ref="N145:N150" si="28">O145+P145</f>
        <v>0</v>
      </c>
      <c r="O145" s="98">
        <v>0</v>
      </c>
      <c r="P145" s="98">
        <v>0</v>
      </c>
      <c r="Q145" s="98">
        <f t="shared" ref="Q145:Q150" si="29">R145+T145</f>
        <v>0</v>
      </c>
      <c r="R145" s="94">
        <v>0</v>
      </c>
      <c r="S145" s="231"/>
      <c r="T145" s="94">
        <f t="shared" si="23"/>
        <v>0</v>
      </c>
      <c r="U145" s="149">
        <v>0</v>
      </c>
      <c r="V145" s="94">
        <v>0</v>
      </c>
    </row>
    <row r="146" spans="1:22" ht="12" customHeight="1" x14ac:dyDescent="0.2">
      <c r="A146" s="99">
        <v>130</v>
      </c>
      <c r="B146" s="121" t="s">
        <v>254</v>
      </c>
      <c r="C146" s="122" t="s">
        <v>255</v>
      </c>
      <c r="D146" s="98">
        <f t="shared" si="24"/>
        <v>0</v>
      </c>
      <c r="E146" s="98">
        <f t="shared" si="25"/>
        <v>0</v>
      </c>
      <c r="F146" s="98">
        <v>0</v>
      </c>
      <c r="G146" s="98">
        <v>0</v>
      </c>
      <c r="H146" s="98">
        <f t="shared" si="26"/>
        <v>0</v>
      </c>
      <c r="I146" s="98">
        <v>0</v>
      </c>
      <c r="J146" s="98">
        <v>0</v>
      </c>
      <c r="K146" s="98">
        <f t="shared" si="27"/>
        <v>0</v>
      </c>
      <c r="L146" s="98">
        <v>0</v>
      </c>
      <c r="M146" s="98">
        <v>0</v>
      </c>
      <c r="N146" s="98">
        <f t="shared" si="28"/>
        <v>0</v>
      </c>
      <c r="O146" s="98">
        <v>0</v>
      </c>
      <c r="P146" s="98">
        <v>0</v>
      </c>
      <c r="Q146" s="98">
        <f t="shared" si="29"/>
        <v>0</v>
      </c>
      <c r="R146" s="94">
        <v>0</v>
      </c>
      <c r="S146" s="231"/>
      <c r="T146" s="94">
        <f t="shared" si="23"/>
        <v>0</v>
      </c>
      <c r="U146" s="149">
        <v>0</v>
      </c>
      <c r="V146" s="94">
        <v>0</v>
      </c>
    </row>
    <row r="147" spans="1:22" ht="12" customHeight="1" x14ac:dyDescent="0.2">
      <c r="A147" s="99">
        <v>131</v>
      </c>
      <c r="B147" s="123" t="s">
        <v>256</v>
      </c>
      <c r="C147" s="145" t="s">
        <v>417</v>
      </c>
      <c r="D147" s="98">
        <f t="shared" si="24"/>
        <v>0</v>
      </c>
      <c r="E147" s="98">
        <f t="shared" si="25"/>
        <v>0</v>
      </c>
      <c r="F147" s="98">
        <v>0</v>
      </c>
      <c r="G147" s="98">
        <v>0</v>
      </c>
      <c r="H147" s="98">
        <f t="shared" si="26"/>
        <v>0</v>
      </c>
      <c r="I147" s="98">
        <v>0</v>
      </c>
      <c r="J147" s="98">
        <v>0</v>
      </c>
      <c r="K147" s="98">
        <f t="shared" si="27"/>
        <v>0</v>
      </c>
      <c r="L147" s="98">
        <v>0</v>
      </c>
      <c r="M147" s="98">
        <v>0</v>
      </c>
      <c r="N147" s="98">
        <f t="shared" si="28"/>
        <v>0</v>
      </c>
      <c r="O147" s="98">
        <v>0</v>
      </c>
      <c r="P147" s="98">
        <v>0</v>
      </c>
      <c r="Q147" s="98">
        <f t="shared" si="29"/>
        <v>0</v>
      </c>
      <c r="R147" s="94">
        <v>0</v>
      </c>
      <c r="S147" s="231"/>
      <c r="T147" s="94">
        <f t="shared" si="23"/>
        <v>0</v>
      </c>
      <c r="U147" s="149">
        <v>0</v>
      </c>
      <c r="V147" s="94">
        <v>0</v>
      </c>
    </row>
    <row r="148" spans="1:22" x14ac:dyDescent="0.2">
      <c r="A148" s="99">
        <v>132</v>
      </c>
      <c r="B148" s="124" t="s">
        <v>260</v>
      </c>
      <c r="C148" s="125" t="s">
        <v>261</v>
      </c>
      <c r="D148" s="98">
        <f t="shared" si="24"/>
        <v>0</v>
      </c>
      <c r="E148" s="98">
        <f t="shared" si="25"/>
        <v>0</v>
      </c>
      <c r="F148" s="98">
        <v>0</v>
      </c>
      <c r="G148" s="98">
        <v>0</v>
      </c>
      <c r="H148" s="98">
        <f t="shared" si="26"/>
        <v>0</v>
      </c>
      <c r="I148" s="98">
        <v>0</v>
      </c>
      <c r="J148" s="98">
        <v>0</v>
      </c>
      <c r="K148" s="98">
        <f t="shared" si="27"/>
        <v>0</v>
      </c>
      <c r="L148" s="98">
        <v>0</v>
      </c>
      <c r="M148" s="98">
        <v>0</v>
      </c>
      <c r="N148" s="98">
        <f t="shared" si="28"/>
        <v>0</v>
      </c>
      <c r="O148" s="98">
        <v>0</v>
      </c>
      <c r="P148" s="98">
        <v>0</v>
      </c>
      <c r="Q148" s="98">
        <f t="shared" si="29"/>
        <v>0</v>
      </c>
      <c r="R148" s="94">
        <v>0</v>
      </c>
      <c r="S148" s="231"/>
      <c r="T148" s="94">
        <f t="shared" si="23"/>
        <v>0</v>
      </c>
      <c r="U148" s="149">
        <v>0</v>
      </c>
      <c r="V148" s="94">
        <v>0</v>
      </c>
    </row>
    <row r="149" spans="1:22" x14ac:dyDescent="0.2">
      <c r="A149" s="99">
        <v>133</v>
      </c>
      <c r="B149" s="126" t="s">
        <v>312</v>
      </c>
      <c r="C149" s="127" t="s">
        <v>311</v>
      </c>
      <c r="D149" s="98">
        <f t="shared" si="24"/>
        <v>0</v>
      </c>
      <c r="E149" s="98">
        <f t="shared" si="25"/>
        <v>0</v>
      </c>
      <c r="F149" s="98">
        <v>0</v>
      </c>
      <c r="G149" s="98">
        <v>0</v>
      </c>
      <c r="H149" s="98">
        <f t="shared" si="26"/>
        <v>0</v>
      </c>
      <c r="I149" s="98">
        <v>0</v>
      </c>
      <c r="J149" s="98">
        <v>0</v>
      </c>
      <c r="K149" s="98">
        <f t="shared" si="27"/>
        <v>0</v>
      </c>
      <c r="L149" s="98">
        <v>0</v>
      </c>
      <c r="M149" s="98">
        <v>0</v>
      </c>
      <c r="N149" s="98">
        <f t="shared" si="28"/>
        <v>0</v>
      </c>
      <c r="O149" s="98">
        <v>0</v>
      </c>
      <c r="P149" s="98">
        <v>0</v>
      </c>
      <c r="Q149" s="98">
        <f t="shared" si="29"/>
        <v>0</v>
      </c>
      <c r="R149" s="98">
        <v>0</v>
      </c>
      <c r="S149" s="98"/>
      <c r="T149" s="94">
        <f t="shared" si="23"/>
        <v>0</v>
      </c>
      <c r="U149" s="149">
        <v>0</v>
      </c>
      <c r="V149" s="94">
        <v>0</v>
      </c>
    </row>
    <row r="150" spans="1:22" x14ac:dyDescent="0.2">
      <c r="A150" s="99">
        <v>134</v>
      </c>
      <c r="B150" s="126" t="s">
        <v>320</v>
      </c>
      <c r="C150" s="127" t="s">
        <v>317</v>
      </c>
      <c r="D150" s="98">
        <f t="shared" si="24"/>
        <v>0</v>
      </c>
      <c r="E150" s="98">
        <f t="shared" si="25"/>
        <v>0</v>
      </c>
      <c r="F150" s="98">
        <v>0</v>
      </c>
      <c r="G150" s="98">
        <v>0</v>
      </c>
      <c r="H150" s="98">
        <f t="shared" si="26"/>
        <v>0</v>
      </c>
      <c r="I150" s="98">
        <v>0</v>
      </c>
      <c r="J150" s="98">
        <v>0</v>
      </c>
      <c r="K150" s="98">
        <f t="shared" si="27"/>
        <v>0</v>
      </c>
      <c r="L150" s="98">
        <v>0</v>
      </c>
      <c r="M150" s="98">
        <v>0</v>
      </c>
      <c r="N150" s="98">
        <f t="shared" si="28"/>
        <v>0</v>
      </c>
      <c r="O150" s="98">
        <v>0</v>
      </c>
      <c r="P150" s="98">
        <v>0</v>
      </c>
      <c r="Q150" s="98">
        <f t="shared" si="29"/>
        <v>0</v>
      </c>
      <c r="R150" s="98">
        <v>0</v>
      </c>
      <c r="S150" s="98"/>
      <c r="T150" s="94">
        <f t="shared" si="23"/>
        <v>0</v>
      </c>
      <c r="U150" s="149">
        <v>0</v>
      </c>
      <c r="V150" s="94">
        <v>0</v>
      </c>
    </row>
    <row r="151" spans="1:22" x14ac:dyDescent="0.2">
      <c r="A151" s="99">
        <v>135</v>
      </c>
      <c r="B151" s="55" t="s">
        <v>412</v>
      </c>
      <c r="C151" s="15" t="s">
        <v>413</v>
      </c>
      <c r="D151" s="98"/>
      <c r="E151" s="98"/>
      <c r="F151" s="98">
        <v>0</v>
      </c>
      <c r="G151" s="98">
        <v>0</v>
      </c>
      <c r="H151" s="98"/>
      <c r="I151" s="98">
        <v>0</v>
      </c>
      <c r="J151" s="98">
        <v>0</v>
      </c>
      <c r="K151" s="98"/>
      <c r="L151" s="98">
        <v>0</v>
      </c>
      <c r="M151" s="98">
        <v>0</v>
      </c>
      <c r="N151" s="98"/>
      <c r="O151" s="98">
        <v>0</v>
      </c>
      <c r="P151" s="98">
        <v>0</v>
      </c>
      <c r="Q151" s="98"/>
      <c r="R151" s="98">
        <v>0</v>
      </c>
      <c r="S151" s="98"/>
      <c r="T151" s="137"/>
      <c r="U151" s="149">
        <v>0</v>
      </c>
      <c r="V151" s="137">
        <v>0</v>
      </c>
    </row>
    <row r="152" spans="1:22" x14ac:dyDescent="0.2">
      <c r="F152" s="78"/>
      <c r="G152" s="78"/>
    </row>
    <row r="155" spans="1:22" x14ac:dyDescent="0.2">
      <c r="T155" s="26"/>
      <c r="U155" s="26"/>
      <c r="V155" s="26"/>
    </row>
  </sheetData>
  <mergeCells count="41">
    <mergeCell ref="A11:C11"/>
    <mergeCell ref="A12:C12"/>
    <mergeCell ref="A13:C13"/>
    <mergeCell ref="A94:A97"/>
    <mergeCell ref="B94:B97"/>
    <mergeCell ref="A10:C10"/>
    <mergeCell ref="E7:E9"/>
    <mergeCell ref="F7:G7"/>
    <mergeCell ref="I7:I9"/>
    <mergeCell ref="J7:J9"/>
    <mergeCell ref="F8:F9"/>
    <mergeCell ref="G8:G9"/>
    <mergeCell ref="A1:V1"/>
    <mergeCell ref="A3:A9"/>
    <mergeCell ref="B3:B9"/>
    <mergeCell ref="C3:C9"/>
    <mergeCell ref="D3:V3"/>
    <mergeCell ref="D4:D9"/>
    <mergeCell ref="E4:P4"/>
    <mergeCell ref="Q4:V4"/>
    <mergeCell ref="E5:G6"/>
    <mergeCell ref="H5:M5"/>
    <mergeCell ref="N5:P6"/>
    <mergeCell ref="Q5:Q9"/>
    <mergeCell ref="V8:V9"/>
    <mergeCell ref="R6:S7"/>
    <mergeCell ref="R8:R9"/>
    <mergeCell ref="S8:S9"/>
    <mergeCell ref="R5:V5"/>
    <mergeCell ref="H6:H9"/>
    <mergeCell ref="I6:M6"/>
    <mergeCell ref="T6:V7"/>
    <mergeCell ref="O8:O9"/>
    <mergeCell ref="P8:P9"/>
    <mergeCell ref="T8:T9"/>
    <mergeCell ref="U8:U9"/>
    <mergeCell ref="K7:M7"/>
    <mergeCell ref="N7:N9"/>
    <mergeCell ref="K8:K9"/>
    <mergeCell ref="L8:M8"/>
    <mergeCell ref="O7:P7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50"/>
  <sheetViews>
    <sheetView zoomScale="90" zoomScaleNormal="90" workbookViewId="0">
      <pane xSplit="3" ySplit="11" topLeftCell="D132" activePane="bottomRight" state="frozen"/>
      <selection pane="topRight" activeCell="D1" sqref="D1"/>
      <selection pane="bottomLeft" activeCell="A11" sqref="A11"/>
      <selection pane="bottomRight" activeCell="O23" sqref="O23"/>
    </sheetView>
  </sheetViews>
  <sheetFormatPr defaultColWidth="9.140625" defaultRowHeight="12.75" x14ac:dyDescent="0.2"/>
  <cols>
    <col min="1" max="1" width="5.5703125" style="159" customWidth="1"/>
    <col min="2" max="2" width="9.42578125" style="159" customWidth="1"/>
    <col min="3" max="3" width="36.7109375" style="181" customWidth="1"/>
    <col min="4" max="4" width="16.28515625" style="159" customWidth="1"/>
    <col min="5" max="5" width="14.28515625" style="158" customWidth="1"/>
    <col min="6" max="6" width="14.7109375" style="159" customWidth="1"/>
    <col min="7" max="7" width="11.28515625" style="159" customWidth="1"/>
    <col min="8" max="8" width="12.140625" style="159" customWidth="1"/>
    <col min="9" max="9" width="13.42578125" style="159" customWidth="1"/>
    <col min="10" max="10" width="10" style="159" customWidth="1"/>
    <col min="11" max="12" width="12" style="159" customWidth="1"/>
    <col min="13" max="13" width="9.5703125" style="159" customWidth="1"/>
    <col min="14" max="14" width="14.7109375" style="159" customWidth="1"/>
    <col min="15" max="15" width="14.85546875" style="159" customWidth="1"/>
    <col min="16" max="16" width="10.7109375" style="159" customWidth="1"/>
    <col min="17" max="17" width="14" style="155" customWidth="1"/>
    <col min="18" max="18" width="12" style="159" customWidth="1"/>
    <col min="19" max="19" width="11.42578125" style="159" customWidth="1"/>
    <col min="20" max="20" width="16.7109375" style="159" customWidth="1"/>
    <col min="21" max="21" width="13.5703125" style="159" customWidth="1"/>
    <col min="22" max="16384" width="9.140625" style="159"/>
  </cols>
  <sheetData>
    <row r="1" spans="1:21" s="155" customFormat="1" ht="15.75" customHeight="1" x14ac:dyDescent="0.2">
      <c r="A1" s="398" t="s">
        <v>434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</row>
    <row r="3" spans="1:21" s="6" customFormat="1" ht="29.25" customHeight="1" x14ac:dyDescent="0.2">
      <c r="A3" s="408" t="s">
        <v>334</v>
      </c>
      <c r="B3" s="408" t="s">
        <v>335</v>
      </c>
      <c r="C3" s="408" t="s">
        <v>336</v>
      </c>
      <c r="D3" s="411" t="s">
        <v>325</v>
      </c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3"/>
    </row>
    <row r="4" spans="1:21" s="6" customFormat="1" ht="16.5" customHeight="1" x14ac:dyDescent="0.2">
      <c r="A4" s="409"/>
      <c r="B4" s="409"/>
      <c r="C4" s="409"/>
      <c r="D4" s="408" t="s">
        <v>230</v>
      </c>
      <c r="E4" s="386" t="s">
        <v>275</v>
      </c>
      <c r="F4" s="405"/>
      <c r="G4" s="406"/>
      <c r="H4" s="386" t="s">
        <v>337</v>
      </c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6"/>
    </row>
    <row r="5" spans="1:21" s="6" customFormat="1" ht="17.25" customHeight="1" x14ac:dyDescent="0.2">
      <c r="A5" s="409"/>
      <c r="B5" s="409"/>
      <c r="C5" s="409"/>
      <c r="D5" s="409"/>
      <c r="E5" s="414" t="s">
        <v>332</v>
      </c>
      <c r="F5" s="185" t="s">
        <v>341</v>
      </c>
      <c r="G5" s="408" t="s">
        <v>342</v>
      </c>
      <c r="H5" s="386" t="s">
        <v>338</v>
      </c>
      <c r="I5" s="387"/>
      <c r="J5" s="388"/>
      <c r="K5" s="386" t="s">
        <v>313</v>
      </c>
      <c r="L5" s="387"/>
      <c r="M5" s="388"/>
      <c r="N5" s="386" t="s">
        <v>314</v>
      </c>
      <c r="O5" s="387"/>
      <c r="P5" s="388"/>
      <c r="Q5" s="386" t="s">
        <v>339</v>
      </c>
      <c r="R5" s="387"/>
      <c r="S5" s="388"/>
    </row>
    <row r="6" spans="1:21" s="6" customFormat="1" ht="24" customHeight="1" x14ac:dyDescent="0.2">
      <c r="A6" s="409"/>
      <c r="B6" s="409"/>
      <c r="C6" s="409"/>
      <c r="D6" s="409"/>
      <c r="E6" s="415"/>
      <c r="F6" s="408" t="s">
        <v>340</v>
      </c>
      <c r="G6" s="409"/>
      <c r="H6" s="389" t="s">
        <v>274</v>
      </c>
      <c r="I6" s="391" t="s">
        <v>275</v>
      </c>
      <c r="J6" s="388"/>
      <c r="K6" s="389" t="s">
        <v>274</v>
      </c>
      <c r="L6" s="391" t="s">
        <v>275</v>
      </c>
      <c r="M6" s="388"/>
      <c r="N6" s="389" t="s">
        <v>274</v>
      </c>
      <c r="O6" s="391" t="s">
        <v>275</v>
      </c>
      <c r="P6" s="388"/>
      <c r="Q6" s="389" t="s">
        <v>274</v>
      </c>
      <c r="R6" s="391" t="s">
        <v>275</v>
      </c>
      <c r="S6" s="388"/>
    </row>
    <row r="7" spans="1:21" s="6" customFormat="1" ht="59.25" customHeight="1" x14ac:dyDescent="0.2">
      <c r="A7" s="410"/>
      <c r="B7" s="410"/>
      <c r="C7" s="410"/>
      <c r="D7" s="410"/>
      <c r="E7" s="416"/>
      <c r="F7" s="410"/>
      <c r="G7" s="410"/>
      <c r="H7" s="390"/>
      <c r="I7" s="236" t="s">
        <v>332</v>
      </c>
      <c r="J7" s="235" t="s">
        <v>342</v>
      </c>
      <c r="K7" s="390"/>
      <c r="L7" s="236" t="s">
        <v>332</v>
      </c>
      <c r="M7" s="235" t="s">
        <v>342</v>
      </c>
      <c r="N7" s="390"/>
      <c r="O7" s="236" t="s">
        <v>332</v>
      </c>
      <c r="P7" s="235" t="s">
        <v>342</v>
      </c>
      <c r="Q7" s="390"/>
      <c r="R7" s="236" t="s">
        <v>332</v>
      </c>
      <c r="S7" s="235" t="s">
        <v>342</v>
      </c>
    </row>
    <row r="8" spans="1:21" s="155" customFormat="1" x14ac:dyDescent="0.2">
      <c r="A8" s="407" t="s">
        <v>230</v>
      </c>
      <c r="B8" s="407"/>
      <c r="C8" s="407"/>
      <c r="D8" s="272">
        <f t="shared" ref="D8:S8" si="0">SUM(D9:D11)</f>
        <v>3649202596</v>
      </c>
      <c r="E8" s="272">
        <f t="shared" si="0"/>
        <v>3644503494</v>
      </c>
      <c r="F8" s="272">
        <f t="shared" si="0"/>
        <v>203567631</v>
      </c>
      <c r="G8" s="272">
        <f t="shared" si="0"/>
        <v>4699102</v>
      </c>
      <c r="H8" s="272">
        <f t="shared" si="0"/>
        <v>489633067</v>
      </c>
      <c r="I8" s="272">
        <f t="shared" si="0"/>
        <v>489613887</v>
      </c>
      <c r="J8" s="272">
        <f t="shared" si="0"/>
        <v>19180</v>
      </c>
      <c r="K8" s="272">
        <f t="shared" si="0"/>
        <v>438983563</v>
      </c>
      <c r="L8" s="272">
        <f t="shared" si="0"/>
        <v>438975227</v>
      </c>
      <c r="M8" s="272">
        <f t="shared" si="0"/>
        <v>8336</v>
      </c>
      <c r="N8" s="272">
        <f t="shared" si="0"/>
        <v>2545399534</v>
      </c>
      <c r="O8" s="272">
        <f t="shared" si="0"/>
        <v>2545126614</v>
      </c>
      <c r="P8" s="272">
        <f t="shared" si="0"/>
        <v>272920</v>
      </c>
      <c r="Q8" s="272">
        <f t="shared" si="0"/>
        <v>163741778</v>
      </c>
      <c r="R8" s="272">
        <f t="shared" si="0"/>
        <v>159343112</v>
      </c>
      <c r="S8" s="272">
        <f t="shared" si="0"/>
        <v>4398666</v>
      </c>
      <c r="U8" s="158"/>
    </row>
    <row r="9" spans="1:21" x14ac:dyDescent="0.2">
      <c r="A9" s="399" t="s">
        <v>54</v>
      </c>
      <c r="B9" s="400"/>
      <c r="C9" s="401"/>
      <c r="D9" s="157">
        <v>11444654</v>
      </c>
      <c r="E9" s="157">
        <v>11444654</v>
      </c>
      <c r="F9" s="156"/>
      <c r="G9" s="156"/>
      <c r="H9" s="156"/>
      <c r="I9" s="152"/>
      <c r="J9" s="157"/>
      <c r="K9" s="157"/>
      <c r="L9" s="151"/>
      <c r="M9" s="157"/>
      <c r="N9" s="157"/>
      <c r="O9" s="151"/>
      <c r="P9" s="157"/>
      <c r="Q9" s="156"/>
      <c r="R9" s="157"/>
      <c r="S9" s="157"/>
      <c r="U9" s="158"/>
    </row>
    <row r="10" spans="1:21" x14ac:dyDescent="0.2">
      <c r="A10" s="399" t="s">
        <v>280</v>
      </c>
      <c r="B10" s="400"/>
      <c r="C10" s="400"/>
      <c r="D10" s="157"/>
      <c r="E10" s="157"/>
      <c r="F10" s="156"/>
      <c r="G10" s="156"/>
      <c r="H10" s="156"/>
      <c r="I10" s="152"/>
      <c r="J10" s="157"/>
      <c r="K10" s="157"/>
      <c r="L10" s="151"/>
      <c r="M10" s="157"/>
      <c r="N10" s="157"/>
      <c r="O10" s="151"/>
      <c r="P10" s="157"/>
      <c r="Q10" s="156"/>
      <c r="R10" s="157"/>
      <c r="S10" s="157"/>
      <c r="U10" s="158"/>
    </row>
    <row r="11" spans="1:21" s="155" customFormat="1" ht="12.75" customHeight="1" x14ac:dyDescent="0.2">
      <c r="A11" s="402" t="s">
        <v>224</v>
      </c>
      <c r="B11" s="403"/>
      <c r="C11" s="404"/>
      <c r="D11" s="272">
        <f t="shared" ref="D11:S11" si="1">SUM(D12:D149)-D92</f>
        <v>3637757942</v>
      </c>
      <c r="E11" s="272">
        <f t="shared" si="1"/>
        <v>3633058840</v>
      </c>
      <c r="F11" s="272">
        <f t="shared" si="1"/>
        <v>203567631</v>
      </c>
      <c r="G11" s="272">
        <f t="shared" si="1"/>
        <v>4699102</v>
      </c>
      <c r="H11" s="272">
        <f t="shared" si="1"/>
        <v>489633067</v>
      </c>
      <c r="I11" s="272">
        <f t="shared" si="1"/>
        <v>489613887</v>
      </c>
      <c r="J11" s="272">
        <f t="shared" si="1"/>
        <v>19180</v>
      </c>
      <c r="K11" s="272">
        <f t="shared" si="1"/>
        <v>438983563</v>
      </c>
      <c r="L11" s="272">
        <f t="shared" si="1"/>
        <v>438975227</v>
      </c>
      <c r="M11" s="272">
        <f t="shared" si="1"/>
        <v>8336</v>
      </c>
      <c r="N11" s="272">
        <f t="shared" si="1"/>
        <v>2545399534</v>
      </c>
      <c r="O11" s="272">
        <f t="shared" si="1"/>
        <v>2545126614</v>
      </c>
      <c r="P11" s="272">
        <f t="shared" si="1"/>
        <v>272920</v>
      </c>
      <c r="Q11" s="272">
        <f t="shared" si="1"/>
        <v>163741778</v>
      </c>
      <c r="R11" s="272">
        <f t="shared" si="1"/>
        <v>159343112</v>
      </c>
      <c r="S11" s="272">
        <f t="shared" si="1"/>
        <v>4398666</v>
      </c>
      <c r="U11" s="158"/>
    </row>
    <row r="12" spans="1:21" x14ac:dyDescent="0.2">
      <c r="A12" s="160">
        <v>1</v>
      </c>
      <c r="B12" s="161" t="s">
        <v>57</v>
      </c>
      <c r="C12" s="162" t="s">
        <v>42</v>
      </c>
      <c r="D12" s="157">
        <f>E12+G12</f>
        <v>19084618</v>
      </c>
      <c r="E12" s="157">
        <f t="shared" ref="E12:E15" si="2">I12+L12+O12+R12</f>
        <v>19084618</v>
      </c>
      <c r="F12" s="157">
        <v>522944</v>
      </c>
      <c r="G12" s="157"/>
      <c r="H12" s="151">
        <f>I12+J12</f>
        <v>2138472</v>
      </c>
      <c r="I12" s="151">
        <v>2138472</v>
      </c>
      <c r="J12" s="153"/>
      <c r="K12" s="151">
        <f>L12+M12</f>
        <v>2263224</v>
      </c>
      <c r="L12" s="151">
        <v>2263224</v>
      </c>
      <c r="M12" s="151"/>
      <c r="N12" s="151">
        <f>O12+P12</f>
        <v>13124752</v>
      </c>
      <c r="O12" s="151">
        <v>13124752</v>
      </c>
      <c r="P12" s="151"/>
      <c r="Q12" s="151">
        <f>R12+S12</f>
        <v>1558170</v>
      </c>
      <c r="R12" s="151">
        <v>1558170</v>
      </c>
      <c r="S12" s="151"/>
      <c r="U12" s="158"/>
    </row>
    <row r="13" spans="1:21" x14ac:dyDescent="0.2">
      <c r="A13" s="160">
        <v>2</v>
      </c>
      <c r="B13" s="163" t="s">
        <v>58</v>
      </c>
      <c r="C13" s="162" t="s">
        <v>210</v>
      </c>
      <c r="D13" s="157">
        <f t="shared" ref="D13:D76" si="3">E13+G13</f>
        <v>18495694</v>
      </c>
      <c r="E13" s="157">
        <f t="shared" si="2"/>
        <v>18482238</v>
      </c>
      <c r="F13" s="157">
        <v>378446</v>
      </c>
      <c r="G13" s="157">
        <f t="shared" ref="G13:G70" si="4">J13+M13+P13+S13</f>
        <v>13456</v>
      </c>
      <c r="H13" s="151">
        <f t="shared" ref="H13:H75" si="5">I13+J13</f>
        <v>2627539</v>
      </c>
      <c r="I13" s="151">
        <v>2627539</v>
      </c>
      <c r="J13" s="153"/>
      <c r="K13" s="151">
        <f t="shared" ref="K13:K75" si="6">L13+M13</f>
        <v>1810996</v>
      </c>
      <c r="L13" s="151">
        <v>1810996</v>
      </c>
      <c r="M13" s="151"/>
      <c r="N13" s="151">
        <f t="shared" ref="N13:N75" si="7">O13+P13</f>
        <v>13116605</v>
      </c>
      <c r="O13" s="151">
        <v>13116605</v>
      </c>
      <c r="P13" s="151"/>
      <c r="Q13" s="151">
        <f t="shared" ref="Q13:Q76" si="8">R13+S13</f>
        <v>940554</v>
      </c>
      <c r="R13" s="151">
        <v>927098</v>
      </c>
      <c r="S13" s="151">
        <v>13456</v>
      </c>
      <c r="U13" s="158"/>
    </row>
    <row r="14" spans="1:21" x14ac:dyDescent="0.2">
      <c r="A14" s="160">
        <v>3</v>
      </c>
      <c r="B14" s="164" t="s">
        <v>59</v>
      </c>
      <c r="C14" s="162" t="s">
        <v>5</v>
      </c>
      <c r="D14" s="157">
        <f t="shared" si="3"/>
        <v>44623538</v>
      </c>
      <c r="E14" s="157">
        <f t="shared" si="2"/>
        <v>44015267</v>
      </c>
      <c r="F14" s="157">
        <v>5418662</v>
      </c>
      <c r="G14" s="157">
        <f t="shared" si="4"/>
        <v>608271</v>
      </c>
      <c r="H14" s="151">
        <f t="shared" si="5"/>
        <v>4795</v>
      </c>
      <c r="I14" s="151"/>
      <c r="J14" s="153">
        <v>4795</v>
      </c>
      <c r="K14" s="151">
        <f t="shared" si="6"/>
        <v>4466012</v>
      </c>
      <c r="L14" s="151">
        <v>4461844</v>
      </c>
      <c r="M14" s="151">
        <v>4168</v>
      </c>
      <c r="N14" s="151">
        <f t="shared" si="7"/>
        <v>33940234</v>
      </c>
      <c r="O14" s="151">
        <v>33732487</v>
      </c>
      <c r="P14" s="151">
        <v>207747</v>
      </c>
      <c r="Q14" s="151">
        <f t="shared" si="8"/>
        <v>6212497</v>
      </c>
      <c r="R14" s="151">
        <v>5820936</v>
      </c>
      <c r="S14" s="151">
        <v>391561</v>
      </c>
      <c r="U14" s="158"/>
    </row>
    <row r="15" spans="1:21" x14ac:dyDescent="0.2">
      <c r="A15" s="160">
        <v>4</v>
      </c>
      <c r="B15" s="161" t="s">
        <v>60</v>
      </c>
      <c r="C15" s="162" t="s">
        <v>211</v>
      </c>
      <c r="D15" s="157">
        <f t="shared" si="3"/>
        <v>22535041</v>
      </c>
      <c r="E15" s="157">
        <f t="shared" si="2"/>
        <v>22513512</v>
      </c>
      <c r="F15" s="157">
        <v>481659</v>
      </c>
      <c r="G15" s="157">
        <f t="shared" si="4"/>
        <v>21529</v>
      </c>
      <c r="H15" s="151">
        <f t="shared" si="5"/>
        <v>2920021</v>
      </c>
      <c r="I15" s="151">
        <v>2920021</v>
      </c>
      <c r="J15" s="153"/>
      <c r="K15" s="151">
        <f t="shared" si="6"/>
        <v>2615420</v>
      </c>
      <c r="L15" s="151">
        <v>2615420</v>
      </c>
      <c r="M15" s="151"/>
      <c r="N15" s="151">
        <f t="shared" si="7"/>
        <v>15764367</v>
      </c>
      <c r="O15" s="151">
        <v>15764367</v>
      </c>
      <c r="P15" s="151"/>
      <c r="Q15" s="151">
        <f t="shared" si="8"/>
        <v>1235233</v>
      </c>
      <c r="R15" s="151">
        <v>1213704</v>
      </c>
      <c r="S15" s="151">
        <v>21529</v>
      </c>
      <c r="U15" s="158"/>
    </row>
    <row r="16" spans="1:21" ht="15" customHeight="1" x14ac:dyDescent="0.2">
      <c r="A16" s="160">
        <v>5</v>
      </c>
      <c r="B16" s="161" t="s">
        <v>61</v>
      </c>
      <c r="C16" s="162" t="s">
        <v>8</v>
      </c>
      <c r="D16" s="157">
        <f t="shared" si="3"/>
        <v>21790601</v>
      </c>
      <c r="E16" s="157">
        <f>I16+L16+O16+R16</f>
        <v>21779836</v>
      </c>
      <c r="F16" s="157">
        <v>1733972</v>
      </c>
      <c r="G16" s="157">
        <f t="shared" si="4"/>
        <v>10765</v>
      </c>
      <c r="H16" s="151">
        <f t="shared" si="5"/>
        <v>2541233</v>
      </c>
      <c r="I16" s="151">
        <v>2541233</v>
      </c>
      <c r="J16" s="153"/>
      <c r="K16" s="151">
        <f t="shared" si="6"/>
        <v>2398684</v>
      </c>
      <c r="L16" s="151">
        <v>2398684</v>
      </c>
      <c r="M16" s="151"/>
      <c r="N16" s="151">
        <f t="shared" si="7"/>
        <v>15813249</v>
      </c>
      <c r="O16" s="151">
        <v>15813249</v>
      </c>
      <c r="P16" s="151"/>
      <c r="Q16" s="151">
        <f t="shared" si="8"/>
        <v>1037435</v>
      </c>
      <c r="R16" s="151">
        <v>1026670</v>
      </c>
      <c r="S16" s="151">
        <v>10765</v>
      </c>
      <c r="U16" s="158"/>
    </row>
    <row r="17" spans="1:21" x14ac:dyDescent="0.2">
      <c r="A17" s="160">
        <v>6</v>
      </c>
      <c r="B17" s="164" t="s">
        <v>62</v>
      </c>
      <c r="C17" s="162" t="s">
        <v>63</v>
      </c>
      <c r="D17" s="157">
        <f t="shared" si="3"/>
        <v>131771908</v>
      </c>
      <c r="E17" s="157">
        <f t="shared" ref="E17:E80" si="9">I17+L17+O17+R17</f>
        <v>131691174</v>
      </c>
      <c r="F17" s="157">
        <v>6705379</v>
      </c>
      <c r="G17" s="157">
        <f t="shared" si="4"/>
        <v>80734</v>
      </c>
      <c r="H17" s="151">
        <f t="shared" si="5"/>
        <v>17366693</v>
      </c>
      <c r="I17" s="151">
        <v>17366693</v>
      </c>
      <c r="J17" s="153"/>
      <c r="K17" s="151">
        <f t="shared" si="6"/>
        <v>14129520</v>
      </c>
      <c r="L17" s="151">
        <v>14129520</v>
      </c>
      <c r="M17" s="151"/>
      <c r="N17" s="151">
        <f t="shared" si="7"/>
        <v>94781733</v>
      </c>
      <c r="O17" s="151">
        <v>94781733</v>
      </c>
      <c r="P17" s="151"/>
      <c r="Q17" s="151">
        <f t="shared" si="8"/>
        <v>5493962</v>
      </c>
      <c r="R17" s="151">
        <v>5413228</v>
      </c>
      <c r="S17" s="151">
        <v>80734</v>
      </c>
      <c r="U17" s="158"/>
    </row>
    <row r="18" spans="1:21" x14ac:dyDescent="0.2">
      <c r="A18" s="160">
        <v>7</v>
      </c>
      <c r="B18" s="161" t="s">
        <v>64</v>
      </c>
      <c r="C18" s="162" t="s">
        <v>212</v>
      </c>
      <c r="D18" s="157">
        <f t="shared" si="3"/>
        <v>56723851</v>
      </c>
      <c r="E18" s="157">
        <f t="shared" si="9"/>
        <v>56715778</v>
      </c>
      <c r="F18" s="157">
        <v>1582593</v>
      </c>
      <c r="G18" s="157">
        <f t="shared" si="4"/>
        <v>8073</v>
      </c>
      <c r="H18" s="151">
        <f t="shared" si="5"/>
        <v>6717487</v>
      </c>
      <c r="I18" s="151">
        <v>6717487</v>
      </c>
      <c r="J18" s="153"/>
      <c r="K18" s="151">
        <f t="shared" si="6"/>
        <v>8467292</v>
      </c>
      <c r="L18" s="151">
        <v>8467292</v>
      </c>
      <c r="M18" s="151"/>
      <c r="N18" s="151">
        <f t="shared" si="7"/>
        <v>38755088</v>
      </c>
      <c r="O18" s="151">
        <v>38755088</v>
      </c>
      <c r="P18" s="151"/>
      <c r="Q18" s="151">
        <f t="shared" si="8"/>
        <v>2783984</v>
      </c>
      <c r="R18" s="151">
        <v>2775911</v>
      </c>
      <c r="S18" s="151">
        <v>8073</v>
      </c>
      <c r="U18" s="158"/>
    </row>
    <row r="19" spans="1:21" x14ac:dyDescent="0.2">
      <c r="A19" s="160">
        <v>8</v>
      </c>
      <c r="B19" s="164" t="s">
        <v>65</v>
      </c>
      <c r="C19" s="162" t="s">
        <v>17</v>
      </c>
      <c r="D19" s="157">
        <f t="shared" si="3"/>
        <v>19123811</v>
      </c>
      <c r="E19" s="157">
        <f t="shared" si="9"/>
        <v>19083444</v>
      </c>
      <c r="F19" s="157">
        <v>1623878</v>
      </c>
      <c r="G19" s="157">
        <f t="shared" si="4"/>
        <v>40367</v>
      </c>
      <c r="H19" s="151">
        <f t="shared" si="5"/>
        <v>2593976</v>
      </c>
      <c r="I19" s="151">
        <v>2593976</v>
      </c>
      <c r="J19" s="153"/>
      <c r="K19" s="151">
        <f t="shared" si="6"/>
        <v>2471624</v>
      </c>
      <c r="L19" s="151">
        <v>2471624</v>
      </c>
      <c r="M19" s="151"/>
      <c r="N19" s="151">
        <f t="shared" si="7"/>
        <v>13084018</v>
      </c>
      <c r="O19" s="151">
        <v>13084018</v>
      </c>
      <c r="P19" s="151"/>
      <c r="Q19" s="151">
        <f t="shared" si="8"/>
        <v>974193</v>
      </c>
      <c r="R19" s="151">
        <v>933826</v>
      </c>
      <c r="S19" s="151">
        <v>40367</v>
      </c>
      <c r="U19" s="158"/>
    </row>
    <row r="20" spans="1:21" x14ac:dyDescent="0.2">
      <c r="A20" s="160">
        <v>9</v>
      </c>
      <c r="B20" s="164" t="s">
        <v>66</v>
      </c>
      <c r="C20" s="162" t="s">
        <v>6</v>
      </c>
      <c r="D20" s="157">
        <f t="shared" si="3"/>
        <v>23955095</v>
      </c>
      <c r="E20" s="157">
        <f t="shared" si="9"/>
        <v>23955095</v>
      </c>
      <c r="F20" s="157">
        <v>220187</v>
      </c>
      <c r="G20" s="157"/>
      <c r="H20" s="151">
        <f t="shared" si="5"/>
        <v>2617950</v>
      </c>
      <c r="I20" s="151">
        <v>2617950</v>
      </c>
      <c r="J20" s="153"/>
      <c r="K20" s="151">
        <f t="shared" si="6"/>
        <v>2707116</v>
      </c>
      <c r="L20" s="151">
        <v>2707116</v>
      </c>
      <c r="M20" s="151"/>
      <c r="N20" s="151">
        <f t="shared" si="7"/>
        <v>17210453</v>
      </c>
      <c r="O20" s="151">
        <v>17210453</v>
      </c>
      <c r="P20" s="151"/>
      <c r="Q20" s="151">
        <f t="shared" si="8"/>
        <v>1419576</v>
      </c>
      <c r="R20" s="151">
        <v>1419576</v>
      </c>
      <c r="S20" s="151"/>
      <c r="U20" s="158"/>
    </row>
    <row r="21" spans="1:21" x14ac:dyDescent="0.2">
      <c r="A21" s="160">
        <v>10</v>
      </c>
      <c r="B21" s="164" t="s">
        <v>67</v>
      </c>
      <c r="C21" s="162" t="s">
        <v>18</v>
      </c>
      <c r="D21" s="157">
        <f t="shared" si="3"/>
        <v>31965883</v>
      </c>
      <c r="E21" s="157">
        <f t="shared" si="9"/>
        <v>31965883</v>
      </c>
      <c r="F21" s="157">
        <v>3103259</v>
      </c>
      <c r="G21" s="157"/>
      <c r="H21" s="151">
        <f t="shared" si="5"/>
        <v>3298809</v>
      </c>
      <c r="I21" s="151">
        <v>3298809</v>
      </c>
      <c r="J21" s="153"/>
      <c r="K21" s="151">
        <f t="shared" si="6"/>
        <v>4459760</v>
      </c>
      <c r="L21" s="151">
        <v>4459760</v>
      </c>
      <c r="M21" s="151"/>
      <c r="N21" s="151">
        <f t="shared" si="7"/>
        <v>22416360</v>
      </c>
      <c r="O21" s="151">
        <v>22416360</v>
      </c>
      <c r="P21" s="151"/>
      <c r="Q21" s="151">
        <f t="shared" si="8"/>
        <v>1790954</v>
      </c>
      <c r="R21" s="151">
        <v>1790954</v>
      </c>
      <c r="S21" s="151"/>
      <c r="U21" s="158"/>
    </row>
    <row r="22" spans="1:21" x14ac:dyDescent="0.2">
      <c r="A22" s="160">
        <v>11</v>
      </c>
      <c r="B22" s="164" t="s">
        <v>68</v>
      </c>
      <c r="C22" s="162" t="s">
        <v>7</v>
      </c>
      <c r="D22" s="157">
        <f t="shared" si="3"/>
        <v>20261570</v>
      </c>
      <c r="E22" s="157">
        <f t="shared" si="9"/>
        <v>20261570</v>
      </c>
      <c r="F22" s="157">
        <v>2243154</v>
      </c>
      <c r="G22" s="157"/>
      <c r="H22" s="151">
        <f t="shared" si="5"/>
        <v>2028192</v>
      </c>
      <c r="I22" s="151">
        <v>2028192</v>
      </c>
      <c r="J22" s="153"/>
      <c r="K22" s="151">
        <f t="shared" si="6"/>
        <v>1806828</v>
      </c>
      <c r="L22" s="151">
        <v>1806828</v>
      </c>
      <c r="M22" s="151"/>
      <c r="N22" s="151">
        <f t="shared" si="7"/>
        <v>15185934</v>
      </c>
      <c r="O22" s="151">
        <v>15185934</v>
      </c>
      <c r="P22" s="151"/>
      <c r="Q22" s="151">
        <f t="shared" si="8"/>
        <v>1240616</v>
      </c>
      <c r="R22" s="151">
        <v>1240616</v>
      </c>
      <c r="S22" s="151"/>
      <c r="U22" s="158"/>
    </row>
    <row r="23" spans="1:21" x14ac:dyDescent="0.2">
      <c r="A23" s="160">
        <v>12</v>
      </c>
      <c r="B23" s="164" t="s">
        <v>69</v>
      </c>
      <c r="C23" s="162" t="s">
        <v>19</v>
      </c>
      <c r="D23" s="157">
        <f t="shared" si="3"/>
        <v>40890918</v>
      </c>
      <c r="E23" s="157">
        <f t="shared" si="9"/>
        <v>40769817</v>
      </c>
      <c r="F23" s="157">
        <v>1417453</v>
      </c>
      <c r="G23" s="157">
        <f t="shared" si="4"/>
        <v>121101</v>
      </c>
      <c r="H23" s="151">
        <f t="shared" si="5"/>
        <v>5418101</v>
      </c>
      <c r="I23" s="151">
        <v>5418101</v>
      </c>
      <c r="J23" s="153"/>
      <c r="K23" s="151">
        <f t="shared" si="6"/>
        <v>4197176</v>
      </c>
      <c r="L23" s="151">
        <v>4197176</v>
      </c>
      <c r="M23" s="151"/>
      <c r="N23" s="151">
        <f t="shared" si="7"/>
        <v>29874903</v>
      </c>
      <c r="O23" s="151">
        <v>29874903</v>
      </c>
      <c r="P23" s="151"/>
      <c r="Q23" s="151">
        <f t="shared" si="8"/>
        <v>1400738</v>
      </c>
      <c r="R23" s="151">
        <v>1279637</v>
      </c>
      <c r="S23" s="151">
        <v>121101</v>
      </c>
      <c r="U23" s="158"/>
    </row>
    <row r="24" spans="1:21" ht="15.75" customHeight="1" x14ac:dyDescent="0.2">
      <c r="A24" s="160">
        <v>13</v>
      </c>
      <c r="B24" s="164" t="s">
        <v>231</v>
      </c>
      <c r="C24" s="162" t="s">
        <v>232</v>
      </c>
      <c r="D24" s="157"/>
      <c r="E24" s="157"/>
      <c r="F24" s="157"/>
      <c r="G24" s="157"/>
      <c r="H24" s="151"/>
      <c r="I24" s="151"/>
      <c r="J24" s="153"/>
      <c r="K24" s="151"/>
      <c r="L24" s="151"/>
      <c r="M24" s="151"/>
      <c r="N24" s="151"/>
      <c r="O24" s="151"/>
      <c r="P24" s="151"/>
      <c r="Q24" s="151"/>
      <c r="R24" s="151"/>
      <c r="S24" s="151"/>
      <c r="U24" s="158"/>
    </row>
    <row r="25" spans="1:21" x14ac:dyDescent="0.2">
      <c r="A25" s="160">
        <v>14</v>
      </c>
      <c r="B25" s="164" t="s">
        <v>70</v>
      </c>
      <c r="C25" s="162" t="s">
        <v>22</v>
      </c>
      <c r="D25" s="157">
        <f t="shared" si="3"/>
        <v>24056579</v>
      </c>
      <c r="E25" s="157">
        <f t="shared" si="9"/>
        <v>24056579</v>
      </c>
      <c r="F25" s="157">
        <v>5528755</v>
      </c>
      <c r="G25" s="157"/>
      <c r="H25" s="151">
        <f t="shared" si="5"/>
        <v>2311084</v>
      </c>
      <c r="I25" s="151">
        <v>2311084</v>
      </c>
      <c r="J25" s="153"/>
      <c r="K25" s="151">
        <f t="shared" si="6"/>
        <v>2713368</v>
      </c>
      <c r="L25" s="151">
        <v>2713368</v>
      </c>
      <c r="M25" s="151"/>
      <c r="N25" s="151">
        <f t="shared" si="7"/>
        <v>17483376</v>
      </c>
      <c r="O25" s="151">
        <v>17483376</v>
      </c>
      <c r="P25" s="151"/>
      <c r="Q25" s="151">
        <f t="shared" si="8"/>
        <v>1548751</v>
      </c>
      <c r="R25" s="151">
        <v>1548751</v>
      </c>
      <c r="S25" s="151"/>
      <c r="U25" s="158"/>
    </row>
    <row r="26" spans="1:21" x14ac:dyDescent="0.2">
      <c r="A26" s="160">
        <v>15</v>
      </c>
      <c r="B26" s="164" t="s">
        <v>71</v>
      </c>
      <c r="C26" s="162" t="s">
        <v>10</v>
      </c>
      <c r="D26" s="157">
        <f t="shared" si="3"/>
        <v>26800935</v>
      </c>
      <c r="E26" s="157">
        <f t="shared" si="9"/>
        <v>26794207</v>
      </c>
      <c r="F26" s="157">
        <v>3079176</v>
      </c>
      <c r="G26" s="157">
        <f t="shared" si="4"/>
        <v>6728</v>
      </c>
      <c r="H26" s="151">
        <f t="shared" si="5"/>
        <v>2852894</v>
      </c>
      <c r="I26" s="151">
        <v>2852894</v>
      </c>
      <c r="J26" s="153"/>
      <c r="K26" s="151">
        <f t="shared" si="6"/>
        <v>3330232</v>
      </c>
      <c r="L26" s="151">
        <v>3330232</v>
      </c>
      <c r="M26" s="151"/>
      <c r="N26" s="151">
        <f t="shared" si="7"/>
        <v>20232976</v>
      </c>
      <c r="O26" s="151">
        <v>20232976</v>
      </c>
      <c r="P26" s="151"/>
      <c r="Q26" s="151">
        <f t="shared" si="8"/>
        <v>384833</v>
      </c>
      <c r="R26" s="151">
        <v>378105</v>
      </c>
      <c r="S26" s="151">
        <v>6728</v>
      </c>
      <c r="U26" s="158"/>
    </row>
    <row r="27" spans="1:21" x14ac:dyDescent="0.2">
      <c r="A27" s="160">
        <v>16</v>
      </c>
      <c r="B27" s="164" t="s">
        <v>72</v>
      </c>
      <c r="C27" s="162" t="s">
        <v>343</v>
      </c>
      <c r="D27" s="157">
        <f t="shared" si="3"/>
        <v>36358461</v>
      </c>
      <c r="E27" s="157">
        <f t="shared" si="9"/>
        <v>36350388</v>
      </c>
      <c r="F27" s="157">
        <v>2490864</v>
      </c>
      <c r="G27" s="157">
        <f t="shared" si="4"/>
        <v>8073</v>
      </c>
      <c r="H27" s="151">
        <f t="shared" si="5"/>
        <v>3552932</v>
      </c>
      <c r="I27" s="151">
        <v>3552932</v>
      </c>
      <c r="J27" s="153"/>
      <c r="K27" s="151">
        <f t="shared" si="6"/>
        <v>5243344</v>
      </c>
      <c r="L27" s="151">
        <v>5243344</v>
      </c>
      <c r="M27" s="151"/>
      <c r="N27" s="151">
        <f t="shared" si="7"/>
        <v>25736247</v>
      </c>
      <c r="O27" s="151">
        <v>25736247</v>
      </c>
      <c r="P27" s="151"/>
      <c r="Q27" s="151">
        <f t="shared" si="8"/>
        <v>1825938</v>
      </c>
      <c r="R27" s="151">
        <v>1817865</v>
      </c>
      <c r="S27" s="151">
        <v>8073</v>
      </c>
      <c r="U27" s="158"/>
    </row>
    <row r="28" spans="1:21" x14ac:dyDescent="0.2">
      <c r="A28" s="160">
        <v>17</v>
      </c>
      <c r="B28" s="164" t="s">
        <v>73</v>
      </c>
      <c r="C28" s="162" t="s">
        <v>9</v>
      </c>
      <c r="D28" s="157">
        <f t="shared" si="3"/>
        <v>69416131</v>
      </c>
      <c r="E28" s="157">
        <f t="shared" si="9"/>
        <v>68928998</v>
      </c>
      <c r="F28" s="157">
        <v>14621785</v>
      </c>
      <c r="G28" s="157">
        <f t="shared" si="4"/>
        <v>487133</v>
      </c>
      <c r="H28" s="151"/>
      <c r="I28" s="151"/>
      <c r="J28" s="153"/>
      <c r="K28" s="151">
        <f t="shared" si="6"/>
        <v>6850108</v>
      </c>
      <c r="L28" s="151">
        <v>6850108</v>
      </c>
      <c r="M28" s="151"/>
      <c r="N28" s="151">
        <f t="shared" si="7"/>
        <v>59146929</v>
      </c>
      <c r="O28" s="151">
        <v>59142856</v>
      </c>
      <c r="P28" s="151">
        <v>4073</v>
      </c>
      <c r="Q28" s="151">
        <f t="shared" si="8"/>
        <v>3419094</v>
      </c>
      <c r="R28" s="151">
        <v>2936034</v>
      </c>
      <c r="S28" s="151">
        <v>483060</v>
      </c>
      <c r="U28" s="158"/>
    </row>
    <row r="29" spans="1:21" x14ac:dyDescent="0.2">
      <c r="A29" s="160">
        <v>18</v>
      </c>
      <c r="B29" s="161" t="s">
        <v>74</v>
      </c>
      <c r="C29" s="162" t="s">
        <v>11</v>
      </c>
      <c r="D29" s="157">
        <f t="shared" si="3"/>
        <v>11342826</v>
      </c>
      <c r="E29" s="157">
        <f t="shared" si="9"/>
        <v>11342826</v>
      </c>
      <c r="F29" s="157">
        <v>2384211</v>
      </c>
      <c r="G29" s="157"/>
      <c r="H29" s="151">
        <f t="shared" si="5"/>
        <v>1227464</v>
      </c>
      <c r="I29" s="151">
        <v>1227464</v>
      </c>
      <c r="J29" s="153"/>
      <c r="K29" s="151">
        <f t="shared" si="6"/>
        <v>800256</v>
      </c>
      <c r="L29" s="151">
        <v>800256</v>
      </c>
      <c r="M29" s="151"/>
      <c r="N29" s="151">
        <f t="shared" si="7"/>
        <v>8615410</v>
      </c>
      <c r="O29" s="151">
        <v>8615410</v>
      </c>
      <c r="P29" s="151"/>
      <c r="Q29" s="151">
        <f t="shared" si="8"/>
        <v>699696</v>
      </c>
      <c r="R29" s="151">
        <v>699696</v>
      </c>
      <c r="S29" s="151"/>
      <c r="U29" s="158"/>
    </row>
    <row r="30" spans="1:21" x14ac:dyDescent="0.2">
      <c r="A30" s="160">
        <v>19</v>
      </c>
      <c r="B30" s="161" t="s">
        <v>75</v>
      </c>
      <c r="C30" s="162" t="s">
        <v>213</v>
      </c>
      <c r="D30" s="157">
        <f t="shared" si="3"/>
        <v>14273677</v>
      </c>
      <c r="E30" s="157">
        <f t="shared" si="9"/>
        <v>14145848</v>
      </c>
      <c r="F30" s="157">
        <v>2707611</v>
      </c>
      <c r="G30" s="157">
        <f t="shared" si="4"/>
        <v>127829</v>
      </c>
      <c r="H30" s="151">
        <f t="shared" si="5"/>
        <v>1356923</v>
      </c>
      <c r="I30" s="151">
        <v>1356923</v>
      </c>
      <c r="J30" s="153"/>
      <c r="K30" s="151">
        <f t="shared" si="6"/>
        <v>2150688</v>
      </c>
      <c r="L30" s="151">
        <v>2150688</v>
      </c>
      <c r="M30" s="151"/>
      <c r="N30" s="151">
        <f t="shared" si="7"/>
        <v>9707103</v>
      </c>
      <c r="O30" s="151">
        <v>9707103</v>
      </c>
      <c r="P30" s="151"/>
      <c r="Q30" s="151">
        <f t="shared" si="8"/>
        <v>1058963</v>
      </c>
      <c r="R30" s="151">
        <v>931134</v>
      </c>
      <c r="S30" s="151">
        <v>127829</v>
      </c>
      <c r="U30" s="158"/>
    </row>
    <row r="31" spans="1:21" x14ac:dyDescent="0.2">
      <c r="A31" s="160">
        <v>20</v>
      </c>
      <c r="B31" s="161" t="s">
        <v>76</v>
      </c>
      <c r="C31" s="162" t="s">
        <v>344</v>
      </c>
      <c r="D31" s="157">
        <f t="shared" si="3"/>
        <v>65289210</v>
      </c>
      <c r="E31" s="157">
        <f t="shared" si="9"/>
        <v>65235351</v>
      </c>
      <c r="F31" s="157">
        <v>1338323</v>
      </c>
      <c r="G31" s="157">
        <f t="shared" si="4"/>
        <v>53859</v>
      </c>
      <c r="H31" s="151">
        <f t="shared" si="5"/>
        <v>6899688</v>
      </c>
      <c r="I31" s="151">
        <v>6899688</v>
      </c>
      <c r="J31" s="153"/>
      <c r="K31" s="151">
        <f t="shared" si="6"/>
        <v>8609004</v>
      </c>
      <c r="L31" s="151">
        <v>8609004</v>
      </c>
      <c r="M31" s="151"/>
      <c r="N31" s="151">
        <f t="shared" si="7"/>
        <v>47680083</v>
      </c>
      <c r="O31" s="151">
        <v>47676010</v>
      </c>
      <c r="P31" s="151">
        <v>4073</v>
      </c>
      <c r="Q31" s="151">
        <f t="shared" si="8"/>
        <v>2100435</v>
      </c>
      <c r="R31" s="151">
        <v>2050649</v>
      </c>
      <c r="S31" s="151">
        <v>49786</v>
      </c>
      <c r="U31" s="158"/>
    </row>
    <row r="32" spans="1:21" x14ac:dyDescent="0.2">
      <c r="A32" s="160">
        <v>21</v>
      </c>
      <c r="B32" s="161" t="s">
        <v>77</v>
      </c>
      <c r="C32" s="162" t="s">
        <v>38</v>
      </c>
      <c r="D32" s="157">
        <f t="shared" si="3"/>
        <v>37357064</v>
      </c>
      <c r="E32" s="157">
        <f t="shared" si="9"/>
        <v>37312660</v>
      </c>
      <c r="F32" s="157">
        <v>1496583</v>
      </c>
      <c r="G32" s="157">
        <f t="shared" si="4"/>
        <v>44404</v>
      </c>
      <c r="H32" s="151"/>
      <c r="I32" s="151"/>
      <c r="J32" s="153"/>
      <c r="K32" s="151">
        <f t="shared" si="6"/>
        <v>4401408</v>
      </c>
      <c r="L32" s="151">
        <v>4401408</v>
      </c>
      <c r="M32" s="151"/>
      <c r="N32" s="151">
        <f t="shared" si="7"/>
        <v>30404455</v>
      </c>
      <c r="O32" s="151">
        <v>30404455</v>
      </c>
      <c r="P32" s="151"/>
      <c r="Q32" s="151">
        <f t="shared" si="8"/>
        <v>2551201</v>
      </c>
      <c r="R32" s="151">
        <v>2506797</v>
      </c>
      <c r="S32" s="151">
        <v>44404</v>
      </c>
      <c r="U32" s="158"/>
    </row>
    <row r="33" spans="1:21" ht="15" customHeight="1" x14ac:dyDescent="0.2">
      <c r="A33" s="160">
        <v>22</v>
      </c>
      <c r="B33" s="164" t="s">
        <v>78</v>
      </c>
      <c r="C33" s="162" t="s">
        <v>79</v>
      </c>
      <c r="D33" s="157">
        <f t="shared" si="3"/>
        <v>18709412</v>
      </c>
      <c r="E33" s="157">
        <f t="shared" si="9"/>
        <v>18709412</v>
      </c>
      <c r="F33" s="157">
        <v>1336298</v>
      </c>
      <c r="G33" s="157"/>
      <c r="H33" s="151">
        <f t="shared" si="5"/>
        <v>3471142</v>
      </c>
      <c r="I33" s="151">
        <v>3471142</v>
      </c>
      <c r="J33" s="153"/>
      <c r="K33" s="151">
        <f t="shared" si="6"/>
        <v>3085787</v>
      </c>
      <c r="L33" s="151">
        <v>3085787</v>
      </c>
      <c r="M33" s="151"/>
      <c r="N33" s="151">
        <f t="shared" si="7"/>
        <v>11617579</v>
      </c>
      <c r="O33" s="151">
        <v>11617579</v>
      </c>
      <c r="P33" s="151"/>
      <c r="Q33" s="151">
        <f t="shared" si="8"/>
        <v>534904</v>
      </c>
      <c r="R33" s="151">
        <v>534904</v>
      </c>
      <c r="S33" s="151"/>
      <c r="U33" s="158"/>
    </row>
    <row r="34" spans="1:21" x14ac:dyDescent="0.2">
      <c r="A34" s="160">
        <v>23</v>
      </c>
      <c r="B34" s="164" t="s">
        <v>80</v>
      </c>
      <c r="C34" s="162" t="s">
        <v>81</v>
      </c>
      <c r="D34" s="157"/>
      <c r="E34" s="157"/>
      <c r="F34" s="157"/>
      <c r="G34" s="157"/>
      <c r="H34" s="151"/>
      <c r="I34" s="151"/>
      <c r="J34" s="153"/>
      <c r="K34" s="151"/>
      <c r="L34" s="151"/>
      <c r="M34" s="151"/>
      <c r="N34" s="151"/>
      <c r="O34" s="151"/>
      <c r="P34" s="151"/>
      <c r="Q34" s="151"/>
      <c r="R34" s="151"/>
      <c r="S34" s="151"/>
      <c r="U34" s="158"/>
    </row>
    <row r="35" spans="1:21" ht="25.5" x14ac:dyDescent="0.2">
      <c r="A35" s="160">
        <v>24</v>
      </c>
      <c r="B35" s="164" t="s">
        <v>82</v>
      </c>
      <c r="C35" s="162" t="s">
        <v>83</v>
      </c>
      <c r="D35" s="157"/>
      <c r="E35" s="157"/>
      <c r="F35" s="157"/>
      <c r="G35" s="157"/>
      <c r="H35" s="151"/>
      <c r="I35" s="151"/>
      <c r="J35" s="153"/>
      <c r="K35" s="151"/>
      <c r="L35" s="151"/>
      <c r="M35" s="151"/>
      <c r="N35" s="151"/>
      <c r="O35" s="151"/>
      <c r="P35" s="151"/>
      <c r="Q35" s="151"/>
      <c r="R35" s="151"/>
      <c r="S35" s="151"/>
      <c r="U35" s="158"/>
    </row>
    <row r="36" spans="1:21" x14ac:dyDescent="0.2">
      <c r="A36" s="160">
        <v>25</v>
      </c>
      <c r="B36" s="161" t="s">
        <v>84</v>
      </c>
      <c r="C36" s="162" t="s">
        <v>85</v>
      </c>
      <c r="D36" s="157">
        <f t="shared" si="3"/>
        <v>278018621</v>
      </c>
      <c r="E36" s="157">
        <f t="shared" si="9"/>
        <v>277764309</v>
      </c>
      <c r="F36" s="157">
        <v>31576175</v>
      </c>
      <c r="G36" s="157">
        <f t="shared" si="4"/>
        <v>254312</v>
      </c>
      <c r="H36" s="151">
        <f t="shared" si="5"/>
        <v>37691766</v>
      </c>
      <c r="I36" s="151">
        <v>37691766</v>
      </c>
      <c r="J36" s="153"/>
      <c r="K36" s="151">
        <f t="shared" si="6"/>
        <v>38378944</v>
      </c>
      <c r="L36" s="151">
        <v>38378944</v>
      </c>
      <c r="M36" s="151"/>
      <c r="N36" s="151">
        <f t="shared" si="7"/>
        <v>192524885</v>
      </c>
      <c r="O36" s="151">
        <v>192524885</v>
      </c>
      <c r="P36" s="151"/>
      <c r="Q36" s="151">
        <f t="shared" si="8"/>
        <v>9423026</v>
      </c>
      <c r="R36" s="151">
        <v>9168714</v>
      </c>
      <c r="S36" s="151">
        <v>254312</v>
      </c>
      <c r="U36" s="158"/>
    </row>
    <row r="37" spans="1:21" x14ac:dyDescent="0.2">
      <c r="A37" s="160">
        <v>26</v>
      </c>
      <c r="B37" s="164" t="s">
        <v>86</v>
      </c>
      <c r="C37" s="162" t="s">
        <v>87</v>
      </c>
      <c r="D37" s="157">
        <f t="shared" si="3"/>
        <v>103609</v>
      </c>
      <c r="E37" s="157"/>
      <c r="F37" s="157"/>
      <c r="G37" s="157">
        <f t="shared" si="4"/>
        <v>103609</v>
      </c>
      <c r="H37" s="151"/>
      <c r="I37" s="151"/>
      <c r="J37" s="153"/>
      <c r="K37" s="151"/>
      <c r="L37" s="151"/>
      <c r="M37" s="151"/>
      <c r="N37" s="151"/>
      <c r="O37" s="151"/>
      <c r="P37" s="151"/>
      <c r="Q37" s="151">
        <f t="shared" si="8"/>
        <v>103609</v>
      </c>
      <c r="R37" s="151"/>
      <c r="S37" s="151">
        <v>103609</v>
      </c>
      <c r="U37" s="158"/>
    </row>
    <row r="38" spans="1:21" x14ac:dyDescent="0.2">
      <c r="A38" s="160">
        <v>27</v>
      </c>
      <c r="B38" s="163" t="s">
        <v>88</v>
      </c>
      <c r="C38" s="162" t="s">
        <v>89</v>
      </c>
      <c r="D38" s="157"/>
      <c r="E38" s="157"/>
      <c r="F38" s="157"/>
      <c r="G38" s="157"/>
      <c r="H38" s="151"/>
      <c r="I38" s="151"/>
      <c r="J38" s="153"/>
      <c r="K38" s="151"/>
      <c r="L38" s="151"/>
      <c r="M38" s="151"/>
      <c r="N38" s="151"/>
      <c r="O38" s="151"/>
      <c r="P38" s="151"/>
      <c r="Q38" s="151"/>
      <c r="R38" s="151"/>
      <c r="S38" s="151"/>
      <c r="U38" s="158"/>
    </row>
    <row r="39" spans="1:21" x14ac:dyDescent="0.2">
      <c r="A39" s="160">
        <v>28</v>
      </c>
      <c r="B39" s="163" t="s">
        <v>90</v>
      </c>
      <c r="C39" s="162" t="s">
        <v>39</v>
      </c>
      <c r="D39" s="157">
        <f t="shared" si="3"/>
        <v>56286000</v>
      </c>
      <c r="E39" s="157">
        <f t="shared" si="9"/>
        <v>56113731</v>
      </c>
      <c r="F39" s="157">
        <v>2865870</v>
      </c>
      <c r="G39" s="157">
        <f t="shared" si="4"/>
        <v>172269</v>
      </c>
      <c r="H39" s="151"/>
      <c r="I39" s="151"/>
      <c r="J39" s="153"/>
      <c r="K39" s="151">
        <f t="shared" si="6"/>
        <v>9400924</v>
      </c>
      <c r="L39" s="151">
        <v>9400924</v>
      </c>
      <c r="M39" s="151"/>
      <c r="N39" s="151">
        <f t="shared" si="7"/>
        <v>45916266</v>
      </c>
      <c r="O39" s="151">
        <v>45912193</v>
      </c>
      <c r="P39" s="151">
        <v>4073</v>
      </c>
      <c r="Q39" s="151">
        <f t="shared" si="8"/>
        <v>968810</v>
      </c>
      <c r="R39" s="151">
        <v>800614</v>
      </c>
      <c r="S39" s="151">
        <v>168196</v>
      </c>
      <c r="U39" s="158"/>
    </row>
    <row r="40" spans="1:21" x14ac:dyDescent="0.2">
      <c r="A40" s="160">
        <v>29</v>
      </c>
      <c r="B40" s="161" t="s">
        <v>91</v>
      </c>
      <c r="C40" s="162" t="s">
        <v>37</v>
      </c>
      <c r="D40" s="157">
        <f t="shared" si="3"/>
        <v>96042159</v>
      </c>
      <c r="E40" s="157">
        <f t="shared" si="9"/>
        <v>96020630</v>
      </c>
      <c r="F40" s="157">
        <v>3602120</v>
      </c>
      <c r="G40" s="157">
        <f t="shared" si="4"/>
        <v>21529</v>
      </c>
      <c r="H40" s="151"/>
      <c r="I40" s="151"/>
      <c r="J40" s="153"/>
      <c r="K40" s="151">
        <f t="shared" si="6"/>
        <v>14260812</v>
      </c>
      <c r="L40" s="151">
        <v>14260812</v>
      </c>
      <c r="M40" s="151"/>
      <c r="N40" s="151">
        <f t="shared" si="7"/>
        <v>77546838</v>
      </c>
      <c r="O40" s="151">
        <v>77546838</v>
      </c>
      <c r="P40" s="151"/>
      <c r="Q40" s="151">
        <f t="shared" si="8"/>
        <v>4234509</v>
      </c>
      <c r="R40" s="151">
        <v>4212980</v>
      </c>
      <c r="S40" s="151">
        <v>21529</v>
      </c>
      <c r="U40" s="158"/>
    </row>
    <row r="41" spans="1:21" x14ac:dyDescent="0.2">
      <c r="A41" s="160">
        <v>30</v>
      </c>
      <c r="B41" s="163" t="s">
        <v>92</v>
      </c>
      <c r="C41" s="162" t="s">
        <v>16</v>
      </c>
      <c r="D41" s="157">
        <f t="shared" si="3"/>
        <v>19790043</v>
      </c>
      <c r="E41" s="157">
        <f t="shared" si="9"/>
        <v>19783315</v>
      </c>
      <c r="F41" s="157">
        <v>636478</v>
      </c>
      <c r="G41" s="157">
        <f t="shared" si="4"/>
        <v>6728</v>
      </c>
      <c r="H41" s="151">
        <f t="shared" si="5"/>
        <v>2248752</v>
      </c>
      <c r="I41" s="151">
        <v>2248752</v>
      </c>
      <c r="J41" s="153"/>
      <c r="K41" s="151">
        <f t="shared" si="6"/>
        <v>2221544</v>
      </c>
      <c r="L41" s="151">
        <v>2221544</v>
      </c>
      <c r="M41" s="151"/>
      <c r="N41" s="151">
        <f t="shared" si="7"/>
        <v>14656381</v>
      </c>
      <c r="O41" s="151">
        <v>14656381</v>
      </c>
      <c r="P41" s="151"/>
      <c r="Q41" s="151">
        <f t="shared" si="8"/>
        <v>663366</v>
      </c>
      <c r="R41" s="151">
        <v>656638</v>
      </c>
      <c r="S41" s="151">
        <v>6728</v>
      </c>
      <c r="U41" s="158"/>
    </row>
    <row r="42" spans="1:21" x14ac:dyDescent="0.2">
      <c r="A42" s="160">
        <v>31</v>
      </c>
      <c r="B42" s="164" t="s">
        <v>93</v>
      </c>
      <c r="C42" s="162" t="s">
        <v>21</v>
      </c>
      <c r="D42" s="157">
        <f t="shared" si="3"/>
        <v>74502974</v>
      </c>
      <c r="E42" s="157">
        <f t="shared" si="9"/>
        <v>74402056</v>
      </c>
      <c r="F42" s="157">
        <v>3175508</v>
      </c>
      <c r="G42" s="157">
        <f t="shared" si="4"/>
        <v>100918</v>
      </c>
      <c r="H42" s="151">
        <f t="shared" si="5"/>
        <v>9129261</v>
      </c>
      <c r="I42" s="151">
        <v>9129261</v>
      </c>
      <c r="J42" s="153"/>
      <c r="K42" s="151">
        <f t="shared" si="6"/>
        <v>9038308</v>
      </c>
      <c r="L42" s="151">
        <v>9038308</v>
      </c>
      <c r="M42" s="151"/>
      <c r="N42" s="151">
        <f t="shared" si="7"/>
        <v>51325848</v>
      </c>
      <c r="O42" s="151">
        <v>51325848</v>
      </c>
      <c r="P42" s="151"/>
      <c r="Q42" s="151">
        <f t="shared" si="8"/>
        <v>5009557</v>
      </c>
      <c r="R42" s="151">
        <v>4908639</v>
      </c>
      <c r="S42" s="151">
        <v>100918</v>
      </c>
      <c r="U42" s="158"/>
    </row>
    <row r="43" spans="1:21" x14ac:dyDescent="0.2">
      <c r="A43" s="160">
        <v>32</v>
      </c>
      <c r="B43" s="163" t="s">
        <v>94</v>
      </c>
      <c r="C43" s="162" t="s">
        <v>24</v>
      </c>
      <c r="D43" s="157">
        <f t="shared" si="3"/>
        <v>31071383</v>
      </c>
      <c r="E43" s="157">
        <f t="shared" si="9"/>
        <v>30997377</v>
      </c>
      <c r="F43" s="157">
        <v>712167</v>
      </c>
      <c r="G43" s="157">
        <f t="shared" si="4"/>
        <v>74006</v>
      </c>
      <c r="H43" s="151">
        <f t="shared" si="5"/>
        <v>3212503</v>
      </c>
      <c r="I43" s="151">
        <v>3212503</v>
      </c>
      <c r="J43" s="153"/>
      <c r="K43" s="151">
        <f t="shared" si="6"/>
        <v>5084960</v>
      </c>
      <c r="L43" s="151">
        <v>5084960</v>
      </c>
      <c r="M43" s="151"/>
      <c r="N43" s="151">
        <f t="shared" si="7"/>
        <v>22078261</v>
      </c>
      <c r="O43" s="151">
        <v>22078261</v>
      </c>
      <c r="P43" s="151"/>
      <c r="Q43" s="151">
        <f t="shared" si="8"/>
        <v>695659</v>
      </c>
      <c r="R43" s="151">
        <v>621653</v>
      </c>
      <c r="S43" s="151">
        <v>74006</v>
      </c>
      <c r="U43" s="158"/>
    </row>
    <row r="44" spans="1:21" x14ac:dyDescent="0.2">
      <c r="A44" s="160">
        <v>33</v>
      </c>
      <c r="B44" s="161" t="s">
        <v>95</v>
      </c>
      <c r="C44" s="162" t="s">
        <v>214</v>
      </c>
      <c r="D44" s="157">
        <f t="shared" si="3"/>
        <v>73328854</v>
      </c>
      <c r="E44" s="157">
        <f t="shared" si="9"/>
        <v>73229282</v>
      </c>
      <c r="F44" s="157">
        <v>3939281</v>
      </c>
      <c r="G44" s="157">
        <f t="shared" si="4"/>
        <v>99572</v>
      </c>
      <c r="H44" s="151">
        <f t="shared" si="5"/>
        <v>9699840</v>
      </c>
      <c r="I44" s="151">
        <v>9699840</v>
      </c>
      <c r="J44" s="153"/>
      <c r="K44" s="151">
        <f t="shared" si="6"/>
        <v>8290152</v>
      </c>
      <c r="L44" s="151">
        <v>8290152</v>
      </c>
      <c r="M44" s="151"/>
      <c r="N44" s="151">
        <f t="shared" si="7"/>
        <v>52576407</v>
      </c>
      <c r="O44" s="151">
        <v>52576407</v>
      </c>
      <c r="P44" s="151"/>
      <c r="Q44" s="151">
        <f t="shared" si="8"/>
        <v>2762455</v>
      </c>
      <c r="R44" s="151">
        <v>2662883</v>
      </c>
      <c r="S44" s="151">
        <v>99572</v>
      </c>
      <c r="U44" s="158"/>
    </row>
    <row r="45" spans="1:21" x14ac:dyDescent="0.2">
      <c r="A45" s="160">
        <v>34</v>
      </c>
      <c r="B45" s="165" t="s">
        <v>96</v>
      </c>
      <c r="C45" s="166" t="s">
        <v>215</v>
      </c>
      <c r="D45" s="157">
        <f t="shared" si="3"/>
        <v>25056953</v>
      </c>
      <c r="E45" s="157">
        <f t="shared" si="9"/>
        <v>25030042</v>
      </c>
      <c r="F45" s="157">
        <v>564229</v>
      </c>
      <c r="G45" s="157">
        <f t="shared" si="4"/>
        <v>26911</v>
      </c>
      <c r="H45" s="151">
        <f t="shared" si="5"/>
        <v>3274835</v>
      </c>
      <c r="I45" s="151">
        <v>3274835</v>
      </c>
      <c r="J45" s="153"/>
      <c r="K45" s="151">
        <f t="shared" si="6"/>
        <v>2546648</v>
      </c>
      <c r="L45" s="151">
        <v>2546648</v>
      </c>
      <c r="M45" s="151"/>
      <c r="N45" s="151">
        <f t="shared" si="7"/>
        <v>18395835</v>
      </c>
      <c r="O45" s="151">
        <v>18395835</v>
      </c>
      <c r="P45" s="151"/>
      <c r="Q45" s="151">
        <f t="shared" si="8"/>
        <v>839635</v>
      </c>
      <c r="R45" s="151">
        <v>812724</v>
      </c>
      <c r="S45" s="151">
        <v>26911</v>
      </c>
      <c r="U45" s="158"/>
    </row>
    <row r="46" spans="1:21" x14ac:dyDescent="0.2">
      <c r="A46" s="160">
        <v>35</v>
      </c>
      <c r="B46" s="161" t="s">
        <v>97</v>
      </c>
      <c r="C46" s="162" t="s">
        <v>216</v>
      </c>
      <c r="D46" s="157">
        <f t="shared" si="3"/>
        <v>20044981</v>
      </c>
      <c r="E46" s="157">
        <f t="shared" si="9"/>
        <v>19957519</v>
      </c>
      <c r="F46" s="157">
        <v>491980</v>
      </c>
      <c r="G46" s="157">
        <f t="shared" si="4"/>
        <v>87462</v>
      </c>
      <c r="H46" s="151">
        <f t="shared" si="5"/>
        <v>2675487</v>
      </c>
      <c r="I46" s="151">
        <v>2675487</v>
      </c>
      <c r="J46" s="153"/>
      <c r="K46" s="151">
        <f t="shared" si="6"/>
        <v>1750560</v>
      </c>
      <c r="L46" s="151">
        <v>1750560</v>
      </c>
      <c r="M46" s="151"/>
      <c r="N46" s="151">
        <f t="shared" si="7"/>
        <v>14261254</v>
      </c>
      <c r="O46" s="151">
        <v>14261254</v>
      </c>
      <c r="P46" s="151"/>
      <c r="Q46" s="151">
        <f t="shared" si="8"/>
        <v>1357680</v>
      </c>
      <c r="R46" s="151">
        <v>1270218</v>
      </c>
      <c r="S46" s="151">
        <v>87462</v>
      </c>
      <c r="U46" s="158"/>
    </row>
    <row r="47" spans="1:21" x14ac:dyDescent="0.2">
      <c r="A47" s="160">
        <v>36</v>
      </c>
      <c r="B47" s="161" t="s">
        <v>98</v>
      </c>
      <c r="C47" s="162" t="s">
        <v>23</v>
      </c>
      <c r="D47" s="157">
        <f t="shared" si="3"/>
        <v>35145829</v>
      </c>
      <c r="E47" s="157">
        <f t="shared" si="9"/>
        <v>35145829</v>
      </c>
      <c r="F47" s="157">
        <v>949556</v>
      </c>
      <c r="G47" s="157"/>
      <c r="H47" s="151">
        <f t="shared" si="5"/>
        <v>4128306</v>
      </c>
      <c r="I47" s="151">
        <v>4128306</v>
      </c>
      <c r="J47" s="153"/>
      <c r="K47" s="151">
        <f t="shared" si="6"/>
        <v>3884576</v>
      </c>
      <c r="L47" s="151">
        <v>3884576</v>
      </c>
      <c r="M47" s="151"/>
      <c r="N47" s="151">
        <f t="shared" si="7"/>
        <v>24990800</v>
      </c>
      <c r="O47" s="151">
        <v>24990800</v>
      </c>
      <c r="P47" s="151"/>
      <c r="Q47" s="151">
        <f t="shared" si="8"/>
        <v>2142147</v>
      </c>
      <c r="R47" s="151">
        <v>2142147</v>
      </c>
      <c r="S47" s="151"/>
      <c r="U47" s="158"/>
    </row>
    <row r="48" spans="1:21" x14ac:dyDescent="0.2">
      <c r="A48" s="160">
        <v>37</v>
      </c>
      <c r="B48" s="164" t="s">
        <v>99</v>
      </c>
      <c r="C48" s="162" t="s">
        <v>20</v>
      </c>
      <c r="D48" s="157">
        <f t="shared" si="3"/>
        <v>13745006</v>
      </c>
      <c r="E48" s="157">
        <f t="shared" si="9"/>
        <v>13745006</v>
      </c>
      <c r="F48" s="157">
        <v>306197</v>
      </c>
      <c r="G48" s="157"/>
      <c r="H48" s="151">
        <f t="shared" si="5"/>
        <v>1951475</v>
      </c>
      <c r="I48" s="151">
        <v>1951475</v>
      </c>
      <c r="J48" s="153"/>
      <c r="K48" s="151">
        <f t="shared" si="6"/>
        <v>1369188</v>
      </c>
      <c r="L48" s="151">
        <v>1369188</v>
      </c>
      <c r="M48" s="151"/>
      <c r="N48" s="151">
        <f t="shared" si="7"/>
        <v>9861895</v>
      </c>
      <c r="O48" s="151">
        <v>9861895</v>
      </c>
      <c r="P48" s="151"/>
      <c r="Q48" s="151">
        <f t="shared" si="8"/>
        <v>562448</v>
      </c>
      <c r="R48" s="151">
        <v>562448</v>
      </c>
      <c r="S48" s="151"/>
      <c r="U48" s="158"/>
    </row>
    <row r="49" spans="1:21" x14ac:dyDescent="0.2">
      <c r="A49" s="160">
        <v>38</v>
      </c>
      <c r="B49" s="163" t="s">
        <v>100</v>
      </c>
      <c r="C49" s="162" t="s">
        <v>101</v>
      </c>
      <c r="D49" s="157">
        <f t="shared" si="3"/>
        <v>19258626</v>
      </c>
      <c r="E49" s="157">
        <f t="shared" si="9"/>
        <v>19258626</v>
      </c>
      <c r="F49" s="157">
        <v>443814</v>
      </c>
      <c r="G49" s="157"/>
      <c r="H49" s="151">
        <f t="shared" si="5"/>
        <v>5298232</v>
      </c>
      <c r="I49" s="151">
        <v>5298232</v>
      </c>
      <c r="J49" s="153"/>
      <c r="K49" s="151">
        <f t="shared" si="6"/>
        <v>3528212</v>
      </c>
      <c r="L49" s="151">
        <v>3528212</v>
      </c>
      <c r="M49" s="151"/>
      <c r="N49" s="151">
        <f t="shared" si="7"/>
        <v>10432182</v>
      </c>
      <c r="O49" s="151">
        <v>10432182</v>
      </c>
      <c r="P49" s="151"/>
      <c r="Q49" s="151"/>
      <c r="R49" s="151"/>
      <c r="S49" s="151"/>
      <c r="U49" s="158"/>
    </row>
    <row r="50" spans="1:21" x14ac:dyDescent="0.2">
      <c r="A50" s="160">
        <v>39</v>
      </c>
      <c r="B50" s="164" t="s">
        <v>102</v>
      </c>
      <c r="C50" s="162" t="s">
        <v>103</v>
      </c>
      <c r="D50" s="157">
        <f t="shared" si="3"/>
        <v>93153861</v>
      </c>
      <c r="E50" s="157">
        <f t="shared" si="9"/>
        <v>92927011</v>
      </c>
      <c r="F50" s="157">
        <v>1063090</v>
      </c>
      <c r="G50" s="157">
        <f t="shared" si="4"/>
        <v>226850</v>
      </c>
      <c r="H50" s="151">
        <f t="shared" si="5"/>
        <v>13363052</v>
      </c>
      <c r="I50" s="151">
        <v>13358257</v>
      </c>
      <c r="J50" s="153">
        <v>4795</v>
      </c>
      <c r="K50" s="151">
        <f t="shared" si="6"/>
        <v>12370624</v>
      </c>
      <c r="L50" s="151">
        <v>12370624</v>
      </c>
      <c r="M50" s="151"/>
      <c r="N50" s="151">
        <f t="shared" si="7"/>
        <v>64291735</v>
      </c>
      <c r="O50" s="151">
        <v>64287662</v>
      </c>
      <c r="P50" s="151">
        <v>4073</v>
      </c>
      <c r="Q50" s="151">
        <f t="shared" si="8"/>
        <v>3128450</v>
      </c>
      <c r="R50" s="151">
        <v>2910468</v>
      </c>
      <c r="S50" s="151">
        <v>217982</v>
      </c>
      <c r="U50" s="158"/>
    </row>
    <row r="51" spans="1:21" x14ac:dyDescent="0.2">
      <c r="A51" s="160">
        <v>40</v>
      </c>
      <c r="B51" s="161" t="s">
        <v>104</v>
      </c>
      <c r="C51" s="162" t="s">
        <v>221</v>
      </c>
      <c r="D51" s="157">
        <f t="shared" si="3"/>
        <v>30416963</v>
      </c>
      <c r="E51" s="157">
        <f t="shared" si="9"/>
        <v>30303691</v>
      </c>
      <c r="F51" s="157">
        <v>426612</v>
      </c>
      <c r="G51" s="157">
        <f t="shared" si="4"/>
        <v>113272</v>
      </c>
      <c r="H51" s="151">
        <f t="shared" si="5"/>
        <v>3389910</v>
      </c>
      <c r="I51" s="151">
        <v>3380320</v>
      </c>
      <c r="J51" s="153">
        <v>9590</v>
      </c>
      <c r="K51" s="151">
        <f t="shared" si="6"/>
        <v>4261780</v>
      </c>
      <c r="L51" s="151">
        <v>4261780</v>
      </c>
      <c r="M51" s="151"/>
      <c r="N51" s="151">
        <f t="shared" si="7"/>
        <v>21418358</v>
      </c>
      <c r="O51" s="151">
        <v>21410211</v>
      </c>
      <c r="P51" s="151">
        <v>8147</v>
      </c>
      <c r="Q51" s="151">
        <f t="shared" si="8"/>
        <v>1346915</v>
      </c>
      <c r="R51" s="151">
        <v>1251380</v>
      </c>
      <c r="S51" s="151">
        <v>95535</v>
      </c>
      <c r="U51" s="158"/>
    </row>
    <row r="52" spans="1:21" x14ac:dyDescent="0.2">
      <c r="A52" s="160">
        <v>41</v>
      </c>
      <c r="B52" s="161" t="s">
        <v>105</v>
      </c>
      <c r="C52" s="162" t="s">
        <v>2</v>
      </c>
      <c r="D52" s="157">
        <f t="shared" si="3"/>
        <v>52481306</v>
      </c>
      <c r="E52" s="157">
        <f t="shared" si="9"/>
        <v>52391153</v>
      </c>
      <c r="F52" s="157">
        <v>6467990</v>
      </c>
      <c r="G52" s="157">
        <f t="shared" si="4"/>
        <v>90153</v>
      </c>
      <c r="H52" s="151"/>
      <c r="I52" s="151"/>
      <c r="J52" s="153"/>
      <c r="K52" s="151">
        <f t="shared" si="6"/>
        <v>8750716</v>
      </c>
      <c r="L52" s="151">
        <v>8750716</v>
      </c>
      <c r="M52" s="151"/>
      <c r="N52" s="151">
        <f t="shared" si="7"/>
        <v>40795902</v>
      </c>
      <c r="O52" s="151">
        <v>40795902</v>
      </c>
      <c r="P52" s="151"/>
      <c r="Q52" s="151">
        <f t="shared" si="8"/>
        <v>2934688</v>
      </c>
      <c r="R52" s="151">
        <v>2844535</v>
      </c>
      <c r="S52" s="151">
        <v>90153</v>
      </c>
      <c r="U52" s="158"/>
    </row>
    <row r="53" spans="1:21" x14ac:dyDescent="0.2">
      <c r="A53" s="160">
        <v>42</v>
      </c>
      <c r="B53" s="164" t="s">
        <v>106</v>
      </c>
      <c r="C53" s="162" t="s">
        <v>3</v>
      </c>
      <c r="D53" s="157">
        <f t="shared" si="3"/>
        <v>21695594</v>
      </c>
      <c r="E53" s="157">
        <f t="shared" si="9"/>
        <v>21614860</v>
      </c>
      <c r="F53" s="157">
        <v>299317</v>
      </c>
      <c r="G53" s="157">
        <f t="shared" si="4"/>
        <v>80734</v>
      </c>
      <c r="H53" s="151">
        <f t="shared" si="5"/>
        <v>2857689</v>
      </c>
      <c r="I53" s="151">
        <v>2857689</v>
      </c>
      <c r="J53" s="153"/>
      <c r="K53" s="151">
        <f t="shared" si="6"/>
        <v>2342416</v>
      </c>
      <c r="L53" s="151">
        <v>2342416</v>
      </c>
      <c r="M53" s="151"/>
      <c r="N53" s="151">
        <f t="shared" si="7"/>
        <v>15071876</v>
      </c>
      <c r="O53" s="151">
        <v>15071876</v>
      </c>
      <c r="P53" s="151"/>
      <c r="Q53" s="151">
        <f t="shared" si="8"/>
        <v>1423613</v>
      </c>
      <c r="R53" s="151">
        <v>1342879</v>
      </c>
      <c r="S53" s="151">
        <v>80734</v>
      </c>
      <c r="U53" s="158"/>
    </row>
    <row r="54" spans="1:21" x14ac:dyDescent="0.2">
      <c r="A54" s="160">
        <v>43</v>
      </c>
      <c r="B54" s="163" t="s">
        <v>152</v>
      </c>
      <c r="C54" s="162" t="s">
        <v>32</v>
      </c>
      <c r="D54" s="157">
        <f t="shared" si="3"/>
        <v>26346272</v>
      </c>
      <c r="E54" s="157">
        <f t="shared" si="9"/>
        <v>26346272</v>
      </c>
      <c r="F54" s="157">
        <v>402529</v>
      </c>
      <c r="G54" s="157"/>
      <c r="H54" s="151">
        <f t="shared" si="5"/>
        <v>3878977</v>
      </c>
      <c r="I54" s="151">
        <v>3878977</v>
      </c>
      <c r="J54" s="153"/>
      <c r="K54" s="151">
        <f t="shared" si="6"/>
        <v>3082236</v>
      </c>
      <c r="L54" s="151">
        <v>3082236</v>
      </c>
      <c r="M54" s="151"/>
      <c r="N54" s="151">
        <f t="shared" si="7"/>
        <v>18868360</v>
      </c>
      <c r="O54" s="151">
        <v>18868360</v>
      </c>
      <c r="P54" s="151"/>
      <c r="Q54" s="151">
        <f t="shared" si="8"/>
        <v>516699</v>
      </c>
      <c r="R54" s="151">
        <v>516699</v>
      </c>
      <c r="S54" s="151"/>
      <c r="U54" s="158"/>
    </row>
    <row r="55" spans="1:21" x14ac:dyDescent="0.2">
      <c r="A55" s="160">
        <v>44</v>
      </c>
      <c r="B55" s="164" t="s">
        <v>107</v>
      </c>
      <c r="C55" s="162" t="s">
        <v>217</v>
      </c>
      <c r="D55" s="157">
        <f t="shared" si="3"/>
        <v>34707123</v>
      </c>
      <c r="E55" s="157">
        <f t="shared" si="9"/>
        <v>34619661</v>
      </c>
      <c r="F55" s="157">
        <v>756892</v>
      </c>
      <c r="G55" s="157">
        <f t="shared" si="4"/>
        <v>87462</v>
      </c>
      <c r="H55" s="151">
        <f t="shared" si="5"/>
        <v>4300918</v>
      </c>
      <c r="I55" s="151">
        <v>4300918</v>
      </c>
      <c r="J55" s="153"/>
      <c r="K55" s="151">
        <f t="shared" si="6"/>
        <v>4793200</v>
      </c>
      <c r="L55" s="151">
        <v>4793200</v>
      </c>
      <c r="M55" s="151"/>
      <c r="N55" s="151">
        <f t="shared" si="7"/>
        <v>25051902</v>
      </c>
      <c r="O55" s="151">
        <v>25051902</v>
      </c>
      <c r="P55" s="151"/>
      <c r="Q55" s="151">
        <f t="shared" si="8"/>
        <v>561103</v>
      </c>
      <c r="R55" s="151">
        <v>473641</v>
      </c>
      <c r="S55" s="151">
        <v>87462</v>
      </c>
      <c r="U55" s="158"/>
    </row>
    <row r="56" spans="1:21" x14ac:dyDescent="0.2">
      <c r="A56" s="160">
        <v>45</v>
      </c>
      <c r="B56" s="163" t="s">
        <v>108</v>
      </c>
      <c r="C56" s="162" t="s">
        <v>0</v>
      </c>
      <c r="D56" s="157">
        <f t="shared" si="3"/>
        <v>32227548</v>
      </c>
      <c r="E56" s="157">
        <f t="shared" si="9"/>
        <v>32200637</v>
      </c>
      <c r="F56" s="157">
        <v>2618160</v>
      </c>
      <c r="G56" s="157">
        <f t="shared" si="4"/>
        <v>26911</v>
      </c>
      <c r="H56" s="151">
        <f t="shared" si="5"/>
        <v>4981776</v>
      </c>
      <c r="I56" s="151">
        <v>4981776</v>
      </c>
      <c r="J56" s="153"/>
      <c r="K56" s="151">
        <f t="shared" si="6"/>
        <v>3911668</v>
      </c>
      <c r="L56" s="151">
        <v>3911668</v>
      </c>
      <c r="M56" s="151"/>
      <c r="N56" s="151">
        <f t="shared" si="7"/>
        <v>21230978</v>
      </c>
      <c r="O56" s="151">
        <v>21230978</v>
      </c>
      <c r="P56" s="151"/>
      <c r="Q56" s="151">
        <f t="shared" si="8"/>
        <v>2103126</v>
      </c>
      <c r="R56" s="151">
        <v>2076215</v>
      </c>
      <c r="S56" s="151">
        <v>26911</v>
      </c>
      <c r="U56" s="158"/>
    </row>
    <row r="57" spans="1:21" x14ac:dyDescent="0.2">
      <c r="A57" s="160">
        <v>46</v>
      </c>
      <c r="B57" s="164" t="s">
        <v>109</v>
      </c>
      <c r="C57" s="162" t="s">
        <v>4</v>
      </c>
      <c r="D57" s="157">
        <f t="shared" si="3"/>
        <v>14348078</v>
      </c>
      <c r="E57" s="157">
        <f t="shared" si="9"/>
        <v>14340005</v>
      </c>
      <c r="F57" s="157">
        <v>1300479</v>
      </c>
      <c r="G57" s="157">
        <f t="shared" si="4"/>
        <v>8073</v>
      </c>
      <c r="H57" s="151">
        <f t="shared" si="5"/>
        <v>1635020</v>
      </c>
      <c r="I57" s="151">
        <v>1635020</v>
      </c>
      <c r="J57" s="153"/>
      <c r="K57" s="151">
        <f t="shared" si="6"/>
        <v>1458800</v>
      </c>
      <c r="L57" s="151">
        <v>1458800</v>
      </c>
      <c r="M57" s="151"/>
      <c r="N57" s="151">
        <f t="shared" si="7"/>
        <v>10126671</v>
      </c>
      <c r="O57" s="151">
        <v>10126671</v>
      </c>
      <c r="P57" s="151"/>
      <c r="Q57" s="151">
        <f t="shared" si="8"/>
        <v>1127587</v>
      </c>
      <c r="R57" s="151">
        <v>1119514</v>
      </c>
      <c r="S57" s="151">
        <v>8073</v>
      </c>
      <c r="U57" s="158"/>
    </row>
    <row r="58" spans="1:21" x14ac:dyDescent="0.2">
      <c r="A58" s="160">
        <v>47</v>
      </c>
      <c r="B58" s="163" t="s">
        <v>110</v>
      </c>
      <c r="C58" s="162" t="s">
        <v>1</v>
      </c>
      <c r="D58" s="157">
        <f t="shared" si="3"/>
        <v>23513906</v>
      </c>
      <c r="E58" s="157">
        <f t="shared" si="9"/>
        <v>23513906</v>
      </c>
      <c r="F58" s="157">
        <v>8821237</v>
      </c>
      <c r="G58" s="157"/>
      <c r="H58" s="151">
        <f t="shared" si="5"/>
        <v>3524163</v>
      </c>
      <c r="I58" s="151">
        <v>3524163</v>
      </c>
      <c r="J58" s="153"/>
      <c r="K58" s="151">
        <f t="shared" si="6"/>
        <v>2619588</v>
      </c>
      <c r="L58" s="151">
        <v>2619588</v>
      </c>
      <c r="M58" s="151"/>
      <c r="N58" s="151">
        <f t="shared" si="7"/>
        <v>16269479</v>
      </c>
      <c r="O58" s="151">
        <v>16269479</v>
      </c>
      <c r="P58" s="151"/>
      <c r="Q58" s="151">
        <f t="shared" si="8"/>
        <v>1100676</v>
      </c>
      <c r="R58" s="151">
        <v>1100676</v>
      </c>
      <c r="S58" s="151"/>
      <c r="U58" s="158"/>
    </row>
    <row r="59" spans="1:21" x14ac:dyDescent="0.2">
      <c r="A59" s="160">
        <v>48</v>
      </c>
      <c r="B59" s="164" t="s">
        <v>111</v>
      </c>
      <c r="C59" s="162" t="s">
        <v>218</v>
      </c>
      <c r="D59" s="157">
        <f t="shared" si="3"/>
        <v>44686854</v>
      </c>
      <c r="E59" s="157">
        <f t="shared" si="9"/>
        <v>44662634</v>
      </c>
      <c r="F59" s="157">
        <v>1823423</v>
      </c>
      <c r="G59" s="157">
        <f t="shared" si="4"/>
        <v>24220</v>
      </c>
      <c r="H59" s="151">
        <f t="shared" si="5"/>
        <v>5533176</v>
      </c>
      <c r="I59" s="151">
        <v>5533176</v>
      </c>
      <c r="J59" s="153"/>
      <c r="K59" s="151">
        <f t="shared" si="6"/>
        <v>4868224</v>
      </c>
      <c r="L59" s="151">
        <v>4868224</v>
      </c>
      <c r="M59" s="151"/>
      <c r="N59" s="151">
        <f t="shared" si="7"/>
        <v>30893272</v>
      </c>
      <c r="O59" s="151">
        <v>30893272</v>
      </c>
      <c r="P59" s="151"/>
      <c r="Q59" s="151">
        <f t="shared" si="8"/>
        <v>3392182</v>
      </c>
      <c r="R59" s="151">
        <v>3367962</v>
      </c>
      <c r="S59" s="151">
        <v>24220</v>
      </c>
      <c r="U59" s="158"/>
    </row>
    <row r="60" spans="1:21" x14ac:dyDescent="0.2">
      <c r="A60" s="160">
        <v>49</v>
      </c>
      <c r="B60" s="164" t="s">
        <v>112</v>
      </c>
      <c r="C60" s="162" t="s">
        <v>25</v>
      </c>
      <c r="D60" s="157">
        <f t="shared" si="3"/>
        <v>122853105</v>
      </c>
      <c r="E60" s="157">
        <f t="shared" si="9"/>
        <v>122445103</v>
      </c>
      <c r="F60" s="157">
        <v>3192710</v>
      </c>
      <c r="G60" s="157">
        <f t="shared" si="4"/>
        <v>408002</v>
      </c>
      <c r="H60" s="151">
        <f t="shared" si="5"/>
        <v>15036430</v>
      </c>
      <c r="I60" s="151">
        <v>15036430</v>
      </c>
      <c r="J60" s="153"/>
      <c r="K60" s="151">
        <f t="shared" si="6"/>
        <v>13504320</v>
      </c>
      <c r="L60" s="151">
        <v>13504320</v>
      </c>
      <c r="M60" s="151"/>
      <c r="N60" s="151">
        <f t="shared" si="7"/>
        <v>88247871</v>
      </c>
      <c r="O60" s="151">
        <v>88215283</v>
      </c>
      <c r="P60" s="151">
        <v>32588</v>
      </c>
      <c r="Q60" s="151">
        <f t="shared" si="8"/>
        <v>6064484</v>
      </c>
      <c r="R60" s="151">
        <v>5689070</v>
      </c>
      <c r="S60" s="151">
        <v>375414</v>
      </c>
      <c r="U60" s="158"/>
    </row>
    <row r="61" spans="1:21" x14ac:dyDescent="0.2">
      <c r="A61" s="160">
        <v>50</v>
      </c>
      <c r="B61" s="164" t="s">
        <v>160</v>
      </c>
      <c r="C61" s="162" t="s">
        <v>53</v>
      </c>
      <c r="D61" s="157">
        <f t="shared" si="3"/>
        <v>27694473</v>
      </c>
      <c r="E61" s="157">
        <f t="shared" si="9"/>
        <v>27686400</v>
      </c>
      <c r="F61" s="157">
        <v>2559672</v>
      </c>
      <c r="G61" s="157">
        <f t="shared" si="4"/>
        <v>8073</v>
      </c>
      <c r="H61" s="151">
        <f t="shared" si="5"/>
        <v>3926925</v>
      </c>
      <c r="I61" s="151">
        <v>3926925</v>
      </c>
      <c r="J61" s="153"/>
      <c r="K61" s="151">
        <f t="shared" si="6"/>
        <v>3086404</v>
      </c>
      <c r="L61" s="151">
        <v>3086404</v>
      </c>
      <c r="M61" s="151"/>
      <c r="N61" s="151">
        <f t="shared" si="7"/>
        <v>19349030</v>
      </c>
      <c r="O61" s="151">
        <v>19349030</v>
      </c>
      <c r="P61" s="151"/>
      <c r="Q61" s="151">
        <f t="shared" si="8"/>
        <v>1332114</v>
      </c>
      <c r="R61" s="151">
        <v>1324041</v>
      </c>
      <c r="S61" s="151">
        <v>8073</v>
      </c>
      <c r="U61" s="158"/>
    </row>
    <row r="62" spans="1:21" x14ac:dyDescent="0.2">
      <c r="A62" s="160">
        <v>51</v>
      </c>
      <c r="B62" s="164" t="s">
        <v>113</v>
      </c>
      <c r="C62" s="162" t="s">
        <v>219</v>
      </c>
      <c r="D62" s="157">
        <f t="shared" si="3"/>
        <v>19599703</v>
      </c>
      <c r="E62" s="157">
        <f t="shared" si="9"/>
        <v>19579519</v>
      </c>
      <c r="F62" s="157">
        <v>650239</v>
      </c>
      <c r="G62" s="157">
        <f t="shared" si="4"/>
        <v>20184</v>
      </c>
      <c r="H62" s="151">
        <f t="shared" si="5"/>
        <v>2320674</v>
      </c>
      <c r="I62" s="151">
        <v>2320674</v>
      </c>
      <c r="J62" s="153"/>
      <c r="K62" s="151">
        <f t="shared" si="6"/>
        <v>1890188</v>
      </c>
      <c r="L62" s="151">
        <v>1890188</v>
      </c>
      <c r="M62" s="151"/>
      <c r="N62" s="151">
        <f t="shared" si="7"/>
        <v>13515807</v>
      </c>
      <c r="O62" s="151">
        <v>13515807</v>
      </c>
      <c r="P62" s="151"/>
      <c r="Q62" s="151">
        <f t="shared" si="8"/>
        <v>1873034</v>
      </c>
      <c r="R62" s="151">
        <v>1852850</v>
      </c>
      <c r="S62" s="151">
        <v>20184</v>
      </c>
      <c r="U62" s="158"/>
    </row>
    <row r="63" spans="1:21" x14ac:dyDescent="0.2">
      <c r="A63" s="160">
        <v>52</v>
      </c>
      <c r="B63" s="163" t="s">
        <v>162</v>
      </c>
      <c r="C63" s="162" t="s">
        <v>220</v>
      </c>
      <c r="D63" s="157">
        <f t="shared" si="3"/>
        <v>25613099</v>
      </c>
      <c r="E63" s="157">
        <f t="shared" si="9"/>
        <v>25606371</v>
      </c>
      <c r="F63" s="157">
        <v>650239</v>
      </c>
      <c r="G63" s="157">
        <f t="shared" si="4"/>
        <v>6728</v>
      </c>
      <c r="H63" s="151">
        <f t="shared" si="5"/>
        <v>3154965</v>
      </c>
      <c r="I63" s="151">
        <v>3154965</v>
      </c>
      <c r="J63" s="153"/>
      <c r="K63" s="151">
        <f t="shared" si="6"/>
        <v>3794964</v>
      </c>
      <c r="L63" s="151">
        <v>3794964</v>
      </c>
      <c r="M63" s="151"/>
      <c r="N63" s="151">
        <f t="shared" si="7"/>
        <v>18049590</v>
      </c>
      <c r="O63" s="151">
        <v>18049590</v>
      </c>
      <c r="P63" s="151"/>
      <c r="Q63" s="151">
        <f t="shared" si="8"/>
        <v>613580</v>
      </c>
      <c r="R63" s="151">
        <v>606852</v>
      </c>
      <c r="S63" s="151">
        <v>6728</v>
      </c>
      <c r="U63" s="158"/>
    </row>
    <row r="64" spans="1:21" x14ac:dyDescent="0.2">
      <c r="A64" s="160">
        <v>53</v>
      </c>
      <c r="B64" s="164" t="s">
        <v>223</v>
      </c>
      <c r="C64" s="162" t="s">
        <v>222</v>
      </c>
      <c r="D64" s="157"/>
      <c r="E64" s="157"/>
      <c r="F64" s="157"/>
      <c r="G64" s="157"/>
      <c r="H64" s="151"/>
      <c r="I64" s="151"/>
      <c r="J64" s="153"/>
      <c r="K64" s="151"/>
      <c r="L64" s="151"/>
      <c r="M64" s="151"/>
      <c r="N64" s="151"/>
      <c r="O64" s="151"/>
      <c r="P64" s="151"/>
      <c r="Q64" s="151"/>
      <c r="R64" s="151"/>
      <c r="S64" s="151"/>
      <c r="U64" s="158"/>
    </row>
    <row r="65" spans="1:21" ht="15.75" customHeight="1" x14ac:dyDescent="0.2">
      <c r="A65" s="160">
        <v>54</v>
      </c>
      <c r="B65" s="164" t="s">
        <v>233</v>
      </c>
      <c r="C65" s="162" t="s">
        <v>234</v>
      </c>
      <c r="D65" s="157"/>
      <c r="E65" s="157"/>
      <c r="F65" s="157"/>
      <c r="G65" s="157"/>
      <c r="H65" s="151"/>
      <c r="I65" s="151"/>
      <c r="J65" s="153"/>
      <c r="K65" s="151"/>
      <c r="L65" s="151"/>
      <c r="M65" s="151"/>
      <c r="N65" s="151"/>
      <c r="O65" s="151"/>
      <c r="P65" s="151"/>
      <c r="Q65" s="151"/>
      <c r="R65" s="151"/>
      <c r="S65" s="151"/>
      <c r="U65" s="158"/>
    </row>
    <row r="66" spans="1:21" ht="13.5" customHeight="1" x14ac:dyDescent="0.2">
      <c r="A66" s="160">
        <v>55</v>
      </c>
      <c r="B66" s="164" t="s">
        <v>114</v>
      </c>
      <c r="C66" s="162" t="s">
        <v>52</v>
      </c>
      <c r="D66" s="157">
        <f t="shared" si="3"/>
        <v>181652</v>
      </c>
      <c r="E66" s="157"/>
      <c r="F66" s="157"/>
      <c r="G66" s="157">
        <f t="shared" si="4"/>
        <v>181652</v>
      </c>
      <c r="H66" s="151"/>
      <c r="I66" s="151"/>
      <c r="J66" s="153"/>
      <c r="K66" s="151"/>
      <c r="L66" s="151"/>
      <c r="M66" s="151"/>
      <c r="N66" s="151"/>
      <c r="O66" s="151"/>
      <c r="P66" s="151"/>
      <c r="Q66" s="151">
        <f t="shared" si="8"/>
        <v>181652</v>
      </c>
      <c r="R66" s="151"/>
      <c r="S66" s="151">
        <v>181652</v>
      </c>
      <c r="U66" s="158"/>
    </row>
    <row r="67" spans="1:21" ht="12" customHeight="1" x14ac:dyDescent="0.2">
      <c r="A67" s="160">
        <v>56</v>
      </c>
      <c r="B67" s="163" t="s">
        <v>115</v>
      </c>
      <c r="C67" s="162" t="s">
        <v>235</v>
      </c>
      <c r="D67" s="157">
        <f t="shared" si="3"/>
        <v>261041</v>
      </c>
      <c r="E67" s="157"/>
      <c r="F67" s="157"/>
      <c r="G67" s="157">
        <f t="shared" si="4"/>
        <v>261041</v>
      </c>
      <c r="H67" s="151"/>
      <c r="I67" s="151"/>
      <c r="J67" s="153"/>
      <c r="K67" s="151"/>
      <c r="L67" s="151"/>
      <c r="M67" s="151"/>
      <c r="N67" s="151"/>
      <c r="O67" s="151"/>
      <c r="P67" s="151"/>
      <c r="Q67" s="151">
        <f t="shared" si="8"/>
        <v>261041</v>
      </c>
      <c r="R67" s="151"/>
      <c r="S67" s="151">
        <v>261041</v>
      </c>
      <c r="U67" s="158"/>
    </row>
    <row r="68" spans="1:21" ht="14.25" customHeight="1" x14ac:dyDescent="0.2">
      <c r="A68" s="160">
        <v>57</v>
      </c>
      <c r="B68" s="161" t="s">
        <v>116</v>
      </c>
      <c r="C68" s="162" t="s">
        <v>117</v>
      </c>
      <c r="D68" s="157">
        <f t="shared" si="3"/>
        <v>26911</v>
      </c>
      <c r="E68" s="157"/>
      <c r="F68" s="157"/>
      <c r="G68" s="157">
        <f t="shared" si="4"/>
        <v>26911</v>
      </c>
      <c r="H68" s="151"/>
      <c r="I68" s="151"/>
      <c r="J68" s="153"/>
      <c r="K68" s="151"/>
      <c r="L68" s="151"/>
      <c r="M68" s="151"/>
      <c r="N68" s="151"/>
      <c r="O68" s="151"/>
      <c r="P68" s="151"/>
      <c r="Q68" s="151">
        <f t="shared" si="8"/>
        <v>26911</v>
      </c>
      <c r="R68" s="151"/>
      <c r="S68" s="151">
        <v>26911</v>
      </c>
      <c r="U68" s="158"/>
    </row>
    <row r="69" spans="1:21" ht="12" customHeight="1" x14ac:dyDescent="0.2">
      <c r="A69" s="160">
        <v>58</v>
      </c>
      <c r="B69" s="163" t="s">
        <v>118</v>
      </c>
      <c r="C69" s="162" t="s">
        <v>236</v>
      </c>
      <c r="D69" s="157">
        <f t="shared" si="3"/>
        <v>84938</v>
      </c>
      <c r="E69" s="157"/>
      <c r="F69" s="157"/>
      <c r="G69" s="157">
        <f t="shared" si="4"/>
        <v>84938</v>
      </c>
      <c r="H69" s="151"/>
      <c r="I69" s="151"/>
      <c r="J69" s="153"/>
      <c r="K69" s="151">
        <f t="shared" si="6"/>
        <v>4168</v>
      </c>
      <c r="L69" s="151"/>
      <c r="M69" s="151">
        <v>4168</v>
      </c>
      <c r="N69" s="151">
        <f t="shared" si="7"/>
        <v>4073</v>
      </c>
      <c r="O69" s="151"/>
      <c r="P69" s="151">
        <v>4073</v>
      </c>
      <c r="Q69" s="151">
        <f t="shared" si="8"/>
        <v>76697</v>
      </c>
      <c r="R69" s="151"/>
      <c r="S69" s="151">
        <v>76697</v>
      </c>
      <c r="U69" s="158"/>
    </row>
    <row r="70" spans="1:21" ht="13.5" customHeight="1" x14ac:dyDescent="0.2">
      <c r="A70" s="160">
        <v>59</v>
      </c>
      <c r="B70" s="164" t="s">
        <v>119</v>
      </c>
      <c r="C70" s="162" t="s">
        <v>326</v>
      </c>
      <c r="D70" s="157">
        <f t="shared" si="3"/>
        <v>4037</v>
      </c>
      <c r="E70" s="157"/>
      <c r="F70" s="157"/>
      <c r="G70" s="157">
        <f t="shared" si="4"/>
        <v>4037</v>
      </c>
      <c r="H70" s="151"/>
      <c r="I70" s="151"/>
      <c r="J70" s="153"/>
      <c r="K70" s="151"/>
      <c r="L70" s="151"/>
      <c r="M70" s="151"/>
      <c r="N70" s="151"/>
      <c r="O70" s="151"/>
      <c r="P70" s="151"/>
      <c r="Q70" s="151">
        <f t="shared" si="8"/>
        <v>4037</v>
      </c>
      <c r="R70" s="151"/>
      <c r="S70" s="151">
        <v>4037</v>
      </c>
      <c r="U70" s="158"/>
    </row>
    <row r="71" spans="1:21" ht="26.25" customHeight="1" x14ac:dyDescent="0.2">
      <c r="A71" s="160">
        <v>60</v>
      </c>
      <c r="B71" s="161" t="s">
        <v>120</v>
      </c>
      <c r="C71" s="162" t="s">
        <v>237</v>
      </c>
      <c r="D71" s="157"/>
      <c r="E71" s="157"/>
      <c r="F71" s="157"/>
      <c r="G71" s="157"/>
      <c r="H71" s="151"/>
      <c r="I71" s="151"/>
      <c r="J71" s="153"/>
      <c r="K71" s="151"/>
      <c r="L71" s="151"/>
      <c r="M71" s="151"/>
      <c r="N71" s="151"/>
      <c r="O71" s="151"/>
      <c r="P71" s="151"/>
      <c r="Q71" s="151"/>
      <c r="R71" s="151"/>
      <c r="S71" s="151"/>
      <c r="U71" s="158"/>
    </row>
    <row r="72" spans="1:21" ht="26.25" customHeight="1" x14ac:dyDescent="0.2">
      <c r="A72" s="160">
        <v>61</v>
      </c>
      <c r="B72" s="161" t="s">
        <v>121</v>
      </c>
      <c r="C72" s="162" t="s">
        <v>238</v>
      </c>
      <c r="D72" s="157"/>
      <c r="E72" s="157"/>
      <c r="F72" s="157"/>
      <c r="G72" s="157"/>
      <c r="H72" s="151"/>
      <c r="I72" s="151"/>
      <c r="J72" s="153"/>
      <c r="K72" s="151"/>
      <c r="L72" s="151"/>
      <c r="M72" s="151"/>
      <c r="N72" s="151"/>
      <c r="O72" s="151"/>
      <c r="P72" s="151"/>
      <c r="Q72" s="151"/>
      <c r="R72" s="151"/>
      <c r="S72" s="151"/>
      <c r="U72" s="158"/>
    </row>
    <row r="73" spans="1:21" x14ac:dyDescent="0.2">
      <c r="A73" s="160">
        <v>62</v>
      </c>
      <c r="B73" s="163" t="s">
        <v>122</v>
      </c>
      <c r="C73" s="162" t="s">
        <v>239</v>
      </c>
      <c r="D73" s="157">
        <f t="shared" si="3"/>
        <v>97489553</v>
      </c>
      <c r="E73" s="157">
        <f t="shared" si="9"/>
        <v>97489553</v>
      </c>
      <c r="F73" s="157">
        <v>3182389</v>
      </c>
      <c r="G73" s="157"/>
      <c r="H73" s="151">
        <f t="shared" si="5"/>
        <v>14815870</v>
      </c>
      <c r="I73" s="151">
        <v>14815870</v>
      </c>
      <c r="J73" s="153"/>
      <c r="K73" s="151">
        <f t="shared" si="6"/>
        <v>11841288</v>
      </c>
      <c r="L73" s="151">
        <v>11841288</v>
      </c>
      <c r="M73" s="151"/>
      <c r="N73" s="151">
        <f t="shared" si="7"/>
        <v>67851957</v>
      </c>
      <c r="O73" s="151">
        <v>67851957</v>
      </c>
      <c r="P73" s="151"/>
      <c r="Q73" s="151">
        <f t="shared" si="8"/>
        <v>2980438</v>
      </c>
      <c r="R73" s="151">
        <v>2980438</v>
      </c>
      <c r="S73" s="151"/>
      <c r="U73" s="158"/>
    </row>
    <row r="74" spans="1:21" x14ac:dyDescent="0.2">
      <c r="A74" s="160">
        <v>63</v>
      </c>
      <c r="B74" s="163" t="s">
        <v>123</v>
      </c>
      <c r="C74" s="162" t="s">
        <v>51</v>
      </c>
      <c r="D74" s="157">
        <f t="shared" si="3"/>
        <v>65341489</v>
      </c>
      <c r="E74" s="157">
        <f t="shared" si="9"/>
        <v>65341489</v>
      </c>
      <c r="F74" s="157">
        <v>206425</v>
      </c>
      <c r="G74" s="157"/>
      <c r="H74" s="151">
        <f t="shared" si="5"/>
        <v>8966239</v>
      </c>
      <c r="I74" s="151">
        <v>8966239</v>
      </c>
      <c r="J74" s="153"/>
      <c r="K74" s="151">
        <f t="shared" si="6"/>
        <v>7164792</v>
      </c>
      <c r="L74" s="151">
        <v>7164792</v>
      </c>
      <c r="M74" s="151"/>
      <c r="N74" s="151">
        <f t="shared" si="7"/>
        <v>46836873</v>
      </c>
      <c r="O74" s="151">
        <v>46836873</v>
      </c>
      <c r="P74" s="151"/>
      <c r="Q74" s="151">
        <f t="shared" si="8"/>
        <v>2373585</v>
      </c>
      <c r="R74" s="151">
        <v>2373585</v>
      </c>
      <c r="S74" s="151"/>
      <c r="U74" s="158"/>
    </row>
    <row r="75" spans="1:21" x14ac:dyDescent="0.2">
      <c r="A75" s="160">
        <v>64</v>
      </c>
      <c r="B75" s="163" t="s">
        <v>124</v>
      </c>
      <c r="C75" s="162" t="s">
        <v>240</v>
      </c>
      <c r="D75" s="157">
        <f t="shared" si="3"/>
        <v>125807343</v>
      </c>
      <c r="E75" s="157">
        <f t="shared" si="9"/>
        <v>125807343</v>
      </c>
      <c r="F75" s="157">
        <v>842903</v>
      </c>
      <c r="G75" s="157"/>
      <c r="H75" s="151">
        <f t="shared" si="5"/>
        <v>19509960</v>
      </c>
      <c r="I75" s="151">
        <v>19509960</v>
      </c>
      <c r="J75" s="153"/>
      <c r="K75" s="151">
        <f t="shared" si="6"/>
        <v>12362288</v>
      </c>
      <c r="L75" s="151">
        <v>12362288</v>
      </c>
      <c r="M75" s="151"/>
      <c r="N75" s="151">
        <f t="shared" si="7"/>
        <v>88341561</v>
      </c>
      <c r="O75" s="151">
        <v>88341561</v>
      </c>
      <c r="P75" s="151"/>
      <c r="Q75" s="151">
        <f t="shared" si="8"/>
        <v>5593534</v>
      </c>
      <c r="R75" s="151">
        <v>5593534</v>
      </c>
      <c r="S75" s="151"/>
      <c r="U75" s="158"/>
    </row>
    <row r="76" spans="1:21" ht="25.5" x14ac:dyDescent="0.2">
      <c r="A76" s="160">
        <v>65</v>
      </c>
      <c r="B76" s="163" t="s">
        <v>125</v>
      </c>
      <c r="C76" s="162" t="s">
        <v>241</v>
      </c>
      <c r="D76" s="157">
        <f t="shared" si="3"/>
        <v>10764</v>
      </c>
      <c r="E76" s="157">
        <f t="shared" si="9"/>
        <v>10764</v>
      </c>
      <c r="F76" s="157"/>
      <c r="G76" s="157"/>
      <c r="H76" s="151"/>
      <c r="I76" s="151"/>
      <c r="J76" s="153"/>
      <c r="K76" s="151"/>
      <c r="L76" s="151"/>
      <c r="M76" s="151"/>
      <c r="N76" s="151"/>
      <c r="O76" s="151"/>
      <c r="P76" s="151"/>
      <c r="Q76" s="151">
        <f t="shared" si="8"/>
        <v>10764</v>
      </c>
      <c r="R76" s="151">
        <v>10764</v>
      </c>
      <c r="S76" s="151"/>
      <c r="U76" s="158"/>
    </row>
    <row r="77" spans="1:21" ht="25.5" x14ac:dyDescent="0.2">
      <c r="A77" s="160">
        <v>66</v>
      </c>
      <c r="B77" s="161" t="s">
        <v>126</v>
      </c>
      <c r="C77" s="162" t="s">
        <v>242</v>
      </c>
      <c r="D77" s="157">
        <f t="shared" ref="D77:D139" si="10">E77+G77</f>
        <v>44404</v>
      </c>
      <c r="E77" s="157">
        <f t="shared" si="9"/>
        <v>44404</v>
      </c>
      <c r="F77" s="157"/>
      <c r="G77" s="157"/>
      <c r="H77" s="151"/>
      <c r="I77" s="151"/>
      <c r="J77" s="153"/>
      <c r="K77" s="151"/>
      <c r="L77" s="151"/>
      <c r="M77" s="151"/>
      <c r="N77" s="151"/>
      <c r="O77" s="151"/>
      <c r="P77" s="151"/>
      <c r="Q77" s="151">
        <f t="shared" ref="Q77:Q139" si="11">R77+S77</f>
        <v>44404</v>
      </c>
      <c r="R77" s="151">
        <v>44404</v>
      </c>
      <c r="S77" s="151"/>
      <c r="U77" s="158"/>
    </row>
    <row r="78" spans="1:21" ht="25.5" x14ac:dyDescent="0.2">
      <c r="A78" s="160">
        <v>67</v>
      </c>
      <c r="B78" s="163" t="s">
        <v>127</v>
      </c>
      <c r="C78" s="162" t="s">
        <v>243</v>
      </c>
      <c r="D78" s="157">
        <f t="shared" si="10"/>
        <v>4037</v>
      </c>
      <c r="E78" s="157">
        <f t="shared" si="9"/>
        <v>4037</v>
      </c>
      <c r="F78" s="157"/>
      <c r="G78" s="157"/>
      <c r="H78" s="151"/>
      <c r="I78" s="151"/>
      <c r="J78" s="153"/>
      <c r="K78" s="151"/>
      <c r="L78" s="151"/>
      <c r="M78" s="151"/>
      <c r="N78" s="151"/>
      <c r="O78" s="151"/>
      <c r="P78" s="151"/>
      <c r="Q78" s="151">
        <f t="shared" si="11"/>
        <v>4037</v>
      </c>
      <c r="R78" s="151">
        <v>4037</v>
      </c>
      <c r="S78" s="151"/>
      <c r="U78" s="158"/>
    </row>
    <row r="79" spans="1:21" ht="25.5" x14ac:dyDescent="0.2">
      <c r="A79" s="160">
        <v>68</v>
      </c>
      <c r="B79" s="163" t="s">
        <v>128</v>
      </c>
      <c r="C79" s="162" t="s">
        <v>244</v>
      </c>
      <c r="D79" s="157">
        <f t="shared" si="10"/>
        <v>5382</v>
      </c>
      <c r="E79" s="157">
        <f t="shared" si="9"/>
        <v>5382</v>
      </c>
      <c r="F79" s="157"/>
      <c r="G79" s="157"/>
      <c r="H79" s="151"/>
      <c r="I79" s="151"/>
      <c r="J79" s="153"/>
      <c r="K79" s="151"/>
      <c r="L79" s="151"/>
      <c r="M79" s="151"/>
      <c r="N79" s="151"/>
      <c r="O79" s="151"/>
      <c r="P79" s="151"/>
      <c r="Q79" s="151">
        <f t="shared" si="11"/>
        <v>5382</v>
      </c>
      <c r="R79" s="151">
        <v>5382</v>
      </c>
      <c r="S79" s="151"/>
      <c r="U79" s="158"/>
    </row>
    <row r="80" spans="1:21" ht="25.5" x14ac:dyDescent="0.2">
      <c r="A80" s="160">
        <v>69</v>
      </c>
      <c r="B80" s="161" t="s">
        <v>129</v>
      </c>
      <c r="C80" s="162" t="s">
        <v>245</v>
      </c>
      <c r="D80" s="157">
        <f t="shared" si="10"/>
        <v>9419</v>
      </c>
      <c r="E80" s="157">
        <f t="shared" si="9"/>
        <v>9419</v>
      </c>
      <c r="F80" s="157"/>
      <c r="G80" s="157"/>
      <c r="H80" s="151"/>
      <c r="I80" s="151"/>
      <c r="J80" s="153"/>
      <c r="K80" s="151"/>
      <c r="L80" s="151"/>
      <c r="M80" s="151"/>
      <c r="N80" s="151"/>
      <c r="O80" s="151"/>
      <c r="P80" s="151"/>
      <c r="Q80" s="151">
        <f t="shared" si="11"/>
        <v>9419</v>
      </c>
      <c r="R80" s="151">
        <v>9419</v>
      </c>
      <c r="S80" s="151"/>
      <c r="U80" s="158"/>
    </row>
    <row r="81" spans="1:21" ht="25.5" x14ac:dyDescent="0.2">
      <c r="A81" s="160">
        <v>70</v>
      </c>
      <c r="B81" s="161" t="s">
        <v>130</v>
      </c>
      <c r="C81" s="162" t="s">
        <v>246</v>
      </c>
      <c r="D81" s="157"/>
      <c r="E81" s="157"/>
      <c r="F81" s="157"/>
      <c r="G81" s="157"/>
      <c r="H81" s="151"/>
      <c r="I81" s="151"/>
      <c r="J81" s="153"/>
      <c r="K81" s="151"/>
      <c r="L81" s="151"/>
      <c r="M81" s="151"/>
      <c r="N81" s="151"/>
      <c r="O81" s="151"/>
      <c r="P81" s="151"/>
      <c r="Q81" s="151"/>
      <c r="R81" s="151"/>
      <c r="S81" s="151"/>
      <c r="U81" s="158"/>
    </row>
    <row r="82" spans="1:21" ht="25.5" x14ac:dyDescent="0.2">
      <c r="A82" s="160">
        <v>71</v>
      </c>
      <c r="B82" s="161" t="s">
        <v>131</v>
      </c>
      <c r="C82" s="162" t="s">
        <v>247</v>
      </c>
      <c r="D82" s="157"/>
      <c r="E82" s="157"/>
      <c r="F82" s="157"/>
      <c r="G82" s="157"/>
      <c r="H82" s="151"/>
      <c r="I82" s="151"/>
      <c r="J82" s="153"/>
      <c r="K82" s="151"/>
      <c r="L82" s="151"/>
      <c r="M82" s="151"/>
      <c r="N82" s="151"/>
      <c r="O82" s="151"/>
      <c r="P82" s="151"/>
      <c r="Q82" s="151"/>
      <c r="R82" s="151"/>
      <c r="S82" s="151"/>
      <c r="U82" s="158"/>
    </row>
    <row r="83" spans="1:21" ht="13.5" customHeight="1" x14ac:dyDescent="0.2">
      <c r="A83" s="160">
        <v>72</v>
      </c>
      <c r="B83" s="164" t="s">
        <v>132</v>
      </c>
      <c r="C83" s="162" t="s">
        <v>133</v>
      </c>
      <c r="D83" s="157">
        <f t="shared" si="10"/>
        <v>77678964</v>
      </c>
      <c r="E83" s="157">
        <f t="shared" ref="E83:E139" si="12">I83+L83+O83+R83</f>
        <v>77537679</v>
      </c>
      <c r="F83" s="157">
        <v>1785578</v>
      </c>
      <c r="G83" s="157">
        <f t="shared" ref="G83:G110" si="13">J83+M83+P83+S83</f>
        <v>141285</v>
      </c>
      <c r="H83" s="151">
        <f t="shared" ref="H83:H139" si="14">I83+J83</f>
        <v>10126575</v>
      </c>
      <c r="I83" s="151">
        <v>10126575</v>
      </c>
      <c r="J83" s="153"/>
      <c r="K83" s="151">
        <f t="shared" ref="K83:K139" si="15">L83+M83</f>
        <v>12328944</v>
      </c>
      <c r="L83" s="151">
        <v>12328944</v>
      </c>
      <c r="M83" s="151"/>
      <c r="N83" s="151">
        <f t="shared" ref="N83:N139" si="16">O83+P83</f>
        <v>53057077</v>
      </c>
      <c r="O83" s="151">
        <v>53057077</v>
      </c>
      <c r="P83" s="151"/>
      <c r="Q83" s="151">
        <f t="shared" si="11"/>
        <v>2166368</v>
      </c>
      <c r="R83" s="151">
        <v>2025083</v>
      </c>
      <c r="S83" s="151">
        <v>141285</v>
      </c>
      <c r="U83" s="158"/>
    </row>
    <row r="84" spans="1:21" x14ac:dyDescent="0.2">
      <c r="A84" s="160">
        <v>73</v>
      </c>
      <c r="B84" s="161" t="s">
        <v>134</v>
      </c>
      <c r="C84" s="162" t="s">
        <v>248</v>
      </c>
      <c r="D84" s="157">
        <f t="shared" si="10"/>
        <v>156525180</v>
      </c>
      <c r="E84" s="157">
        <f t="shared" si="12"/>
        <v>156525180</v>
      </c>
      <c r="F84" s="157">
        <v>1737412</v>
      </c>
      <c r="G84" s="157"/>
      <c r="H84" s="151">
        <f t="shared" si="14"/>
        <v>21868992</v>
      </c>
      <c r="I84" s="151">
        <v>21868992</v>
      </c>
      <c r="J84" s="153"/>
      <c r="K84" s="151">
        <f t="shared" si="15"/>
        <v>19848016</v>
      </c>
      <c r="L84" s="151">
        <v>19848016</v>
      </c>
      <c r="M84" s="151"/>
      <c r="N84" s="151">
        <f t="shared" si="16"/>
        <v>107935000</v>
      </c>
      <c r="O84" s="151">
        <v>107935000</v>
      </c>
      <c r="P84" s="151"/>
      <c r="Q84" s="151">
        <f t="shared" si="11"/>
        <v>6873172</v>
      </c>
      <c r="R84" s="151">
        <v>6873172</v>
      </c>
      <c r="S84" s="151"/>
      <c r="U84" s="158"/>
    </row>
    <row r="85" spans="1:21" x14ac:dyDescent="0.2">
      <c r="A85" s="160">
        <v>74</v>
      </c>
      <c r="B85" s="164" t="s">
        <v>135</v>
      </c>
      <c r="C85" s="162" t="s">
        <v>35</v>
      </c>
      <c r="D85" s="157">
        <f t="shared" si="10"/>
        <v>105528021</v>
      </c>
      <c r="E85" s="157">
        <f t="shared" si="12"/>
        <v>105528021</v>
      </c>
      <c r="F85" s="157">
        <v>2277558</v>
      </c>
      <c r="G85" s="157"/>
      <c r="H85" s="151">
        <f t="shared" si="14"/>
        <v>14422698</v>
      </c>
      <c r="I85" s="151">
        <v>14422698</v>
      </c>
      <c r="J85" s="153"/>
      <c r="K85" s="151">
        <f t="shared" si="15"/>
        <v>11653728</v>
      </c>
      <c r="L85" s="151">
        <v>11653728</v>
      </c>
      <c r="M85" s="151"/>
      <c r="N85" s="151">
        <f t="shared" si="16"/>
        <v>73607784</v>
      </c>
      <c r="O85" s="151">
        <v>73607784</v>
      </c>
      <c r="P85" s="151"/>
      <c r="Q85" s="151">
        <f t="shared" si="11"/>
        <v>5843811</v>
      </c>
      <c r="R85" s="151">
        <v>5843811</v>
      </c>
      <c r="S85" s="151"/>
      <c r="U85" s="158"/>
    </row>
    <row r="86" spans="1:21" x14ac:dyDescent="0.2">
      <c r="A86" s="160">
        <v>75</v>
      </c>
      <c r="B86" s="161" t="s">
        <v>136</v>
      </c>
      <c r="C86" s="162" t="s">
        <v>414</v>
      </c>
      <c r="D86" s="157">
        <f t="shared" si="10"/>
        <v>57612122</v>
      </c>
      <c r="E86" s="157">
        <f t="shared" si="12"/>
        <v>57605394</v>
      </c>
      <c r="F86" s="157">
        <v>2143382</v>
      </c>
      <c r="G86" s="157">
        <f t="shared" si="13"/>
        <v>6728</v>
      </c>
      <c r="H86" s="151">
        <f t="shared" si="14"/>
        <v>8390865</v>
      </c>
      <c r="I86" s="151">
        <v>8390865</v>
      </c>
      <c r="J86" s="153"/>
      <c r="K86" s="151">
        <f t="shared" si="15"/>
        <v>7735808</v>
      </c>
      <c r="L86" s="151">
        <v>7735808</v>
      </c>
      <c r="M86" s="151"/>
      <c r="N86" s="151">
        <f t="shared" si="16"/>
        <v>38926175</v>
      </c>
      <c r="O86" s="151">
        <v>38926175</v>
      </c>
      <c r="P86" s="151"/>
      <c r="Q86" s="151">
        <f t="shared" si="11"/>
        <v>2559274</v>
      </c>
      <c r="R86" s="151">
        <v>2552546</v>
      </c>
      <c r="S86" s="151">
        <v>6728</v>
      </c>
      <c r="U86" s="158"/>
    </row>
    <row r="87" spans="1:21" x14ac:dyDescent="0.2">
      <c r="A87" s="160">
        <v>76</v>
      </c>
      <c r="B87" s="161" t="s">
        <v>137</v>
      </c>
      <c r="C87" s="162" t="s">
        <v>36</v>
      </c>
      <c r="D87" s="157">
        <f t="shared" si="10"/>
        <v>160153275</v>
      </c>
      <c r="E87" s="157">
        <f t="shared" si="12"/>
        <v>160153275</v>
      </c>
      <c r="F87" s="157">
        <v>11229531</v>
      </c>
      <c r="G87" s="157"/>
      <c r="H87" s="151">
        <f t="shared" si="14"/>
        <v>22842332</v>
      </c>
      <c r="I87" s="151">
        <v>22842332</v>
      </c>
      <c r="J87" s="153"/>
      <c r="K87" s="151">
        <f t="shared" si="15"/>
        <v>17380560</v>
      </c>
      <c r="L87" s="151">
        <v>17380560</v>
      </c>
      <c r="M87" s="151"/>
      <c r="N87" s="151">
        <f t="shared" si="16"/>
        <v>114452568</v>
      </c>
      <c r="O87" s="151">
        <v>114452568</v>
      </c>
      <c r="P87" s="151"/>
      <c r="Q87" s="151">
        <f t="shared" si="11"/>
        <v>5477815</v>
      </c>
      <c r="R87" s="151">
        <v>5477815</v>
      </c>
      <c r="S87" s="151"/>
      <c r="U87" s="158"/>
    </row>
    <row r="88" spans="1:21" x14ac:dyDescent="0.2">
      <c r="A88" s="160">
        <v>77</v>
      </c>
      <c r="B88" s="161" t="s">
        <v>138</v>
      </c>
      <c r="C88" s="162" t="s">
        <v>50</v>
      </c>
      <c r="D88" s="157">
        <f t="shared" si="10"/>
        <v>158778</v>
      </c>
      <c r="E88" s="157"/>
      <c r="F88" s="157"/>
      <c r="G88" s="157">
        <f t="shared" si="13"/>
        <v>158778</v>
      </c>
      <c r="H88" s="151"/>
      <c r="I88" s="151"/>
      <c r="J88" s="153"/>
      <c r="K88" s="151"/>
      <c r="L88" s="151"/>
      <c r="M88" s="151"/>
      <c r="N88" s="151"/>
      <c r="O88" s="151"/>
      <c r="P88" s="151"/>
      <c r="Q88" s="151">
        <f t="shared" si="11"/>
        <v>158778</v>
      </c>
      <c r="R88" s="151"/>
      <c r="S88" s="151">
        <v>158778</v>
      </c>
      <c r="U88" s="158"/>
    </row>
    <row r="89" spans="1:21" s="155" customFormat="1" x14ac:dyDescent="0.2">
      <c r="A89" s="160">
        <v>78</v>
      </c>
      <c r="B89" s="161" t="s">
        <v>139</v>
      </c>
      <c r="C89" s="162" t="s">
        <v>229</v>
      </c>
      <c r="D89" s="157">
        <f t="shared" si="10"/>
        <v>129490008</v>
      </c>
      <c r="E89" s="157">
        <f t="shared" si="12"/>
        <v>129490008</v>
      </c>
      <c r="F89" s="157">
        <v>3182389</v>
      </c>
      <c r="G89" s="157"/>
      <c r="H89" s="151">
        <f t="shared" si="14"/>
        <v>16268689</v>
      </c>
      <c r="I89" s="151">
        <v>16268689</v>
      </c>
      <c r="J89" s="153"/>
      <c r="K89" s="151">
        <f t="shared" si="15"/>
        <v>14167032</v>
      </c>
      <c r="L89" s="151">
        <v>14167032</v>
      </c>
      <c r="M89" s="151"/>
      <c r="N89" s="151">
        <f t="shared" si="16"/>
        <v>90797869</v>
      </c>
      <c r="O89" s="151">
        <v>90797869</v>
      </c>
      <c r="P89" s="151"/>
      <c r="Q89" s="151">
        <f t="shared" si="11"/>
        <v>8256418</v>
      </c>
      <c r="R89" s="151">
        <v>8256418</v>
      </c>
      <c r="S89" s="151"/>
      <c r="U89" s="158"/>
    </row>
    <row r="90" spans="1:21" x14ac:dyDescent="0.2">
      <c r="A90" s="160">
        <v>79</v>
      </c>
      <c r="B90" s="161" t="s">
        <v>140</v>
      </c>
      <c r="C90" s="162" t="s">
        <v>310</v>
      </c>
      <c r="D90" s="157"/>
      <c r="E90" s="157"/>
      <c r="F90" s="157"/>
      <c r="G90" s="157"/>
      <c r="H90" s="151"/>
      <c r="I90" s="151"/>
      <c r="J90" s="153"/>
      <c r="K90" s="151"/>
      <c r="L90" s="151"/>
      <c r="M90" s="151"/>
      <c r="N90" s="151"/>
      <c r="O90" s="151"/>
      <c r="P90" s="151"/>
      <c r="Q90" s="151"/>
      <c r="R90" s="151"/>
      <c r="S90" s="151"/>
      <c r="U90" s="158"/>
    </row>
    <row r="91" spans="1:21" x14ac:dyDescent="0.2">
      <c r="A91" s="160">
        <v>80</v>
      </c>
      <c r="B91" s="163" t="s">
        <v>141</v>
      </c>
      <c r="C91" s="162" t="s">
        <v>259</v>
      </c>
      <c r="D91" s="157"/>
      <c r="E91" s="157"/>
      <c r="F91" s="157"/>
      <c r="G91" s="157"/>
      <c r="H91" s="151"/>
      <c r="I91" s="151"/>
      <c r="J91" s="153"/>
      <c r="K91" s="151"/>
      <c r="L91" s="151"/>
      <c r="M91" s="151"/>
      <c r="N91" s="151"/>
      <c r="O91" s="151"/>
      <c r="P91" s="151"/>
      <c r="Q91" s="151"/>
      <c r="R91" s="151"/>
      <c r="S91" s="151"/>
      <c r="U91" s="158"/>
    </row>
    <row r="92" spans="1:21" s="155" customFormat="1" ht="27" customHeight="1" x14ac:dyDescent="0.2">
      <c r="A92" s="392">
        <v>81</v>
      </c>
      <c r="B92" s="395" t="s">
        <v>142</v>
      </c>
      <c r="C92" s="167" t="s">
        <v>249</v>
      </c>
      <c r="D92" s="156">
        <f t="shared" si="10"/>
        <v>1330890</v>
      </c>
      <c r="E92" s="156">
        <f t="shared" si="12"/>
        <v>1330890</v>
      </c>
      <c r="F92" s="156">
        <v>1190385</v>
      </c>
      <c r="G92" s="156"/>
      <c r="H92" s="152">
        <f t="shared" si="14"/>
        <v>172612</v>
      </c>
      <c r="I92" s="152">
        <v>172612</v>
      </c>
      <c r="J92" s="154"/>
      <c r="K92" s="152">
        <f t="shared" si="15"/>
        <v>8336</v>
      </c>
      <c r="L92" s="152">
        <v>8336</v>
      </c>
      <c r="M92" s="152"/>
      <c r="N92" s="152">
        <f t="shared" si="16"/>
        <v>985782</v>
      </c>
      <c r="O92" s="152">
        <v>985782</v>
      </c>
      <c r="P92" s="152"/>
      <c r="Q92" s="152">
        <f t="shared" si="11"/>
        <v>164160</v>
      </c>
      <c r="R92" s="152">
        <v>164160</v>
      </c>
      <c r="S92" s="152"/>
      <c r="U92" s="158"/>
    </row>
    <row r="93" spans="1:21" ht="44.25" customHeight="1" x14ac:dyDescent="0.2">
      <c r="A93" s="393"/>
      <c r="B93" s="396"/>
      <c r="C93" s="162" t="s">
        <v>308</v>
      </c>
      <c r="D93" s="157">
        <f t="shared" si="10"/>
        <v>1330890</v>
      </c>
      <c r="E93" s="157">
        <f t="shared" si="12"/>
        <v>1330890</v>
      </c>
      <c r="F93" s="157">
        <v>1190385</v>
      </c>
      <c r="G93" s="157"/>
      <c r="H93" s="151">
        <f t="shared" si="14"/>
        <v>172612</v>
      </c>
      <c r="I93" s="151">
        <v>172612</v>
      </c>
      <c r="J93" s="153"/>
      <c r="K93" s="151">
        <f t="shared" si="15"/>
        <v>8336</v>
      </c>
      <c r="L93" s="151">
        <v>8336</v>
      </c>
      <c r="M93" s="151"/>
      <c r="N93" s="151">
        <f t="shared" si="16"/>
        <v>985782</v>
      </c>
      <c r="O93" s="151">
        <v>985782</v>
      </c>
      <c r="P93" s="151"/>
      <c r="Q93" s="151">
        <f t="shared" si="11"/>
        <v>164160</v>
      </c>
      <c r="R93" s="151">
        <v>164160</v>
      </c>
      <c r="S93" s="151"/>
      <c r="U93" s="158"/>
    </row>
    <row r="94" spans="1:21" ht="27.75" customHeight="1" x14ac:dyDescent="0.2">
      <c r="A94" s="393"/>
      <c r="B94" s="396"/>
      <c r="C94" s="162" t="s">
        <v>250</v>
      </c>
      <c r="D94" s="157"/>
      <c r="E94" s="157"/>
      <c r="F94" s="157"/>
      <c r="G94" s="157"/>
      <c r="H94" s="151"/>
      <c r="I94" s="151"/>
      <c r="J94" s="153"/>
      <c r="K94" s="151"/>
      <c r="L94" s="151"/>
      <c r="M94" s="151"/>
      <c r="N94" s="151"/>
      <c r="O94" s="151"/>
      <c r="P94" s="151"/>
      <c r="Q94" s="151"/>
      <c r="R94" s="151"/>
      <c r="S94" s="151"/>
      <c r="U94" s="158"/>
    </row>
    <row r="95" spans="1:21" ht="45" customHeight="1" x14ac:dyDescent="0.2">
      <c r="A95" s="394"/>
      <c r="B95" s="397"/>
      <c r="C95" s="168" t="s">
        <v>309</v>
      </c>
      <c r="D95" s="157"/>
      <c r="E95" s="157"/>
      <c r="F95" s="157"/>
      <c r="G95" s="157"/>
      <c r="H95" s="151"/>
      <c r="I95" s="151"/>
      <c r="J95" s="153"/>
      <c r="K95" s="151"/>
      <c r="L95" s="151"/>
      <c r="M95" s="151"/>
      <c r="N95" s="151"/>
      <c r="O95" s="151"/>
      <c r="P95" s="151"/>
      <c r="Q95" s="151"/>
      <c r="R95" s="151"/>
      <c r="S95" s="151"/>
      <c r="U95" s="158"/>
    </row>
    <row r="96" spans="1:21" ht="25.5" x14ac:dyDescent="0.2">
      <c r="A96" s="160">
        <v>82</v>
      </c>
      <c r="B96" s="163" t="s">
        <v>143</v>
      </c>
      <c r="C96" s="162" t="s">
        <v>49</v>
      </c>
      <c r="D96" s="157"/>
      <c r="E96" s="157"/>
      <c r="F96" s="157"/>
      <c r="G96" s="157"/>
      <c r="H96" s="151"/>
      <c r="I96" s="151"/>
      <c r="J96" s="153"/>
      <c r="K96" s="151"/>
      <c r="L96" s="151"/>
      <c r="M96" s="151"/>
      <c r="N96" s="151"/>
      <c r="O96" s="151"/>
      <c r="P96" s="151"/>
      <c r="Q96" s="151"/>
      <c r="R96" s="151"/>
      <c r="S96" s="151"/>
      <c r="U96" s="158"/>
    </row>
    <row r="97" spans="1:21" x14ac:dyDescent="0.2">
      <c r="A97" s="160">
        <v>83</v>
      </c>
      <c r="B97" s="163" t="s">
        <v>144</v>
      </c>
      <c r="C97" s="162" t="s">
        <v>145</v>
      </c>
      <c r="D97" s="157">
        <f t="shared" si="10"/>
        <v>6101537</v>
      </c>
      <c r="E97" s="157">
        <f t="shared" si="12"/>
        <v>6101537</v>
      </c>
      <c r="F97" s="157">
        <v>1008043</v>
      </c>
      <c r="G97" s="157"/>
      <c r="H97" s="151"/>
      <c r="I97" s="151"/>
      <c r="J97" s="153"/>
      <c r="K97" s="151">
        <f t="shared" si="15"/>
        <v>1069092</v>
      </c>
      <c r="L97" s="151">
        <v>1069092</v>
      </c>
      <c r="M97" s="151"/>
      <c r="N97" s="151">
        <f t="shared" si="16"/>
        <v>4175317</v>
      </c>
      <c r="O97" s="151">
        <v>4175317</v>
      </c>
      <c r="P97" s="151"/>
      <c r="Q97" s="151">
        <f t="shared" si="11"/>
        <v>857128</v>
      </c>
      <c r="R97" s="151">
        <v>857128</v>
      </c>
      <c r="S97" s="151"/>
      <c r="U97" s="158"/>
    </row>
    <row r="98" spans="1:21" x14ac:dyDescent="0.2">
      <c r="A98" s="160">
        <v>84</v>
      </c>
      <c r="B98" s="164" t="s">
        <v>146</v>
      </c>
      <c r="C98" s="162" t="s">
        <v>147</v>
      </c>
      <c r="D98" s="157">
        <f t="shared" si="10"/>
        <v>39102235</v>
      </c>
      <c r="E98" s="157">
        <f t="shared" si="12"/>
        <v>39102235</v>
      </c>
      <c r="F98" s="157">
        <v>6024175</v>
      </c>
      <c r="G98" s="157"/>
      <c r="H98" s="151">
        <f t="shared" si="14"/>
        <v>4411198</v>
      </c>
      <c r="I98" s="151">
        <v>4411198</v>
      </c>
      <c r="J98" s="153"/>
      <c r="K98" s="151">
        <f t="shared" si="15"/>
        <v>6033180</v>
      </c>
      <c r="L98" s="151">
        <v>6033180</v>
      </c>
      <c r="M98" s="151"/>
      <c r="N98" s="151">
        <f t="shared" si="16"/>
        <v>27715958</v>
      </c>
      <c r="O98" s="151">
        <v>27715958</v>
      </c>
      <c r="P98" s="151"/>
      <c r="Q98" s="151">
        <f t="shared" si="11"/>
        <v>941899</v>
      </c>
      <c r="R98" s="151">
        <v>941899</v>
      </c>
      <c r="S98" s="151"/>
      <c r="U98" s="158"/>
    </row>
    <row r="99" spans="1:21" x14ac:dyDescent="0.2">
      <c r="A99" s="160">
        <v>85</v>
      </c>
      <c r="B99" s="163" t="s">
        <v>148</v>
      </c>
      <c r="C99" s="162" t="s">
        <v>27</v>
      </c>
      <c r="D99" s="157">
        <f t="shared" si="10"/>
        <v>14834766</v>
      </c>
      <c r="E99" s="157">
        <f t="shared" si="12"/>
        <v>14834766</v>
      </c>
      <c r="F99" s="157">
        <v>653680</v>
      </c>
      <c r="G99" s="157"/>
      <c r="H99" s="151">
        <f t="shared" si="14"/>
        <v>2157651</v>
      </c>
      <c r="I99" s="151">
        <v>2157651</v>
      </c>
      <c r="J99" s="153"/>
      <c r="K99" s="151">
        <f t="shared" si="15"/>
        <v>1471304</v>
      </c>
      <c r="L99" s="151">
        <v>1471304</v>
      </c>
      <c r="M99" s="151"/>
      <c r="N99" s="151">
        <f t="shared" si="16"/>
        <v>10424035</v>
      </c>
      <c r="O99" s="151">
        <v>10424035</v>
      </c>
      <c r="P99" s="151"/>
      <c r="Q99" s="151">
        <f t="shared" si="11"/>
        <v>781776</v>
      </c>
      <c r="R99" s="151">
        <v>781776</v>
      </c>
      <c r="S99" s="151"/>
      <c r="U99" s="158"/>
    </row>
    <row r="100" spans="1:21" x14ac:dyDescent="0.2">
      <c r="A100" s="160">
        <v>86</v>
      </c>
      <c r="B100" s="164" t="s">
        <v>149</v>
      </c>
      <c r="C100" s="162" t="s">
        <v>12</v>
      </c>
      <c r="D100" s="157">
        <f t="shared" si="10"/>
        <v>14981349</v>
      </c>
      <c r="E100" s="157">
        <f t="shared" si="12"/>
        <v>14967893</v>
      </c>
      <c r="F100" s="157">
        <v>577991</v>
      </c>
      <c r="G100" s="157">
        <f t="shared" si="13"/>
        <v>13456</v>
      </c>
      <c r="H100" s="151">
        <f t="shared" si="14"/>
        <v>1721326</v>
      </c>
      <c r="I100" s="151">
        <v>1721326</v>
      </c>
      <c r="J100" s="153"/>
      <c r="K100" s="151">
        <f t="shared" si="15"/>
        <v>1346264</v>
      </c>
      <c r="L100" s="151">
        <v>1346264</v>
      </c>
      <c r="M100" s="151"/>
      <c r="N100" s="151">
        <f t="shared" si="16"/>
        <v>11487213</v>
      </c>
      <c r="O100" s="151">
        <v>11487213</v>
      </c>
      <c r="P100" s="151"/>
      <c r="Q100" s="151">
        <f t="shared" si="11"/>
        <v>426546</v>
      </c>
      <c r="R100" s="151">
        <v>413090</v>
      </c>
      <c r="S100" s="151">
        <v>13456</v>
      </c>
      <c r="U100" s="158"/>
    </row>
    <row r="101" spans="1:21" x14ac:dyDescent="0.2">
      <c r="A101" s="160">
        <v>87</v>
      </c>
      <c r="B101" s="164" t="s">
        <v>150</v>
      </c>
      <c r="C101" s="162" t="s">
        <v>26</v>
      </c>
      <c r="D101" s="157">
        <f t="shared" si="10"/>
        <v>44251416</v>
      </c>
      <c r="E101" s="157">
        <f t="shared" si="12"/>
        <v>44251416</v>
      </c>
      <c r="F101" s="157">
        <v>5298247</v>
      </c>
      <c r="G101" s="157"/>
      <c r="H101" s="151">
        <f t="shared" si="14"/>
        <v>6098960</v>
      </c>
      <c r="I101" s="151">
        <v>6098960</v>
      </c>
      <c r="J101" s="153"/>
      <c r="K101" s="151">
        <f t="shared" si="15"/>
        <v>5020356</v>
      </c>
      <c r="L101" s="151">
        <v>5020356</v>
      </c>
      <c r="M101" s="151"/>
      <c r="N101" s="151">
        <f t="shared" si="16"/>
        <v>29231293</v>
      </c>
      <c r="O101" s="151">
        <v>29231293</v>
      </c>
      <c r="P101" s="151"/>
      <c r="Q101" s="151">
        <f t="shared" si="11"/>
        <v>3900807</v>
      </c>
      <c r="R101" s="151">
        <v>3900807</v>
      </c>
      <c r="S101" s="151"/>
      <c r="U101" s="158"/>
    </row>
    <row r="102" spans="1:21" ht="13.5" customHeight="1" x14ac:dyDescent="0.2">
      <c r="A102" s="160">
        <v>88</v>
      </c>
      <c r="B102" s="163" t="s">
        <v>151</v>
      </c>
      <c r="C102" s="162" t="s">
        <v>43</v>
      </c>
      <c r="D102" s="157">
        <f t="shared" si="10"/>
        <v>20163526</v>
      </c>
      <c r="E102" s="157">
        <f t="shared" si="12"/>
        <v>20163526</v>
      </c>
      <c r="F102" s="157">
        <v>3182389</v>
      </c>
      <c r="G102" s="157"/>
      <c r="H102" s="151">
        <f t="shared" si="14"/>
        <v>2200804</v>
      </c>
      <c r="I102" s="151">
        <v>2200804</v>
      </c>
      <c r="J102" s="153"/>
      <c r="K102" s="151">
        <f t="shared" si="15"/>
        <v>2832156</v>
      </c>
      <c r="L102" s="151">
        <v>2832156</v>
      </c>
      <c r="M102" s="151"/>
      <c r="N102" s="151">
        <f t="shared" si="16"/>
        <v>14269401</v>
      </c>
      <c r="O102" s="151">
        <v>14269401</v>
      </c>
      <c r="P102" s="151"/>
      <c r="Q102" s="151">
        <f t="shared" si="11"/>
        <v>861165</v>
      </c>
      <c r="R102" s="151">
        <v>861165</v>
      </c>
      <c r="S102" s="151"/>
      <c r="U102" s="158"/>
    </row>
    <row r="103" spans="1:21" x14ac:dyDescent="0.2">
      <c r="A103" s="160">
        <v>89</v>
      </c>
      <c r="B103" s="161" t="s">
        <v>153</v>
      </c>
      <c r="C103" s="162" t="s">
        <v>28</v>
      </c>
      <c r="D103" s="157">
        <f t="shared" si="10"/>
        <v>43979099</v>
      </c>
      <c r="E103" s="157">
        <f t="shared" si="12"/>
        <v>43911820</v>
      </c>
      <c r="F103" s="157">
        <v>3392254</v>
      </c>
      <c r="G103" s="157">
        <f t="shared" si="13"/>
        <v>67279</v>
      </c>
      <c r="H103" s="151">
        <f t="shared" si="14"/>
        <v>5816068</v>
      </c>
      <c r="I103" s="151">
        <v>5816068</v>
      </c>
      <c r="J103" s="153"/>
      <c r="K103" s="151">
        <f t="shared" si="15"/>
        <v>5526768</v>
      </c>
      <c r="L103" s="151">
        <v>5526768</v>
      </c>
      <c r="M103" s="151"/>
      <c r="N103" s="151">
        <f t="shared" si="16"/>
        <v>30200781</v>
      </c>
      <c r="O103" s="151">
        <v>30200781</v>
      </c>
      <c r="P103" s="151"/>
      <c r="Q103" s="151">
        <f t="shared" si="11"/>
        <v>2435482</v>
      </c>
      <c r="R103" s="151">
        <v>2368203</v>
      </c>
      <c r="S103" s="151">
        <v>67279</v>
      </c>
      <c r="U103" s="158"/>
    </row>
    <row r="104" spans="1:21" x14ac:dyDescent="0.2">
      <c r="A104" s="160">
        <v>90</v>
      </c>
      <c r="B104" s="161" t="s">
        <v>154</v>
      </c>
      <c r="C104" s="162" t="s">
        <v>29</v>
      </c>
      <c r="D104" s="157">
        <f t="shared" si="10"/>
        <v>43680048</v>
      </c>
      <c r="E104" s="157">
        <f t="shared" si="12"/>
        <v>43680048</v>
      </c>
      <c r="F104" s="157">
        <v>1644521</v>
      </c>
      <c r="G104" s="157"/>
      <c r="H104" s="151">
        <f t="shared" si="14"/>
        <v>5159183</v>
      </c>
      <c r="I104" s="151">
        <v>5159183</v>
      </c>
      <c r="J104" s="153"/>
      <c r="K104" s="151">
        <f t="shared" si="15"/>
        <v>6887620</v>
      </c>
      <c r="L104" s="151">
        <v>6887620</v>
      </c>
      <c r="M104" s="151"/>
      <c r="N104" s="151">
        <f t="shared" si="16"/>
        <v>29243513</v>
      </c>
      <c r="O104" s="151">
        <v>29243513</v>
      </c>
      <c r="P104" s="151"/>
      <c r="Q104" s="151">
        <f t="shared" si="11"/>
        <v>2389732</v>
      </c>
      <c r="R104" s="151">
        <v>2389732</v>
      </c>
      <c r="S104" s="151"/>
      <c r="U104" s="158"/>
    </row>
    <row r="105" spans="1:21" x14ac:dyDescent="0.2">
      <c r="A105" s="160">
        <v>91</v>
      </c>
      <c r="B105" s="164" t="s">
        <v>155</v>
      </c>
      <c r="C105" s="162" t="s">
        <v>14</v>
      </c>
      <c r="D105" s="157">
        <f t="shared" si="10"/>
        <v>14929800</v>
      </c>
      <c r="E105" s="157">
        <f t="shared" si="12"/>
        <v>14910962</v>
      </c>
      <c r="F105" s="157">
        <v>1001162</v>
      </c>
      <c r="G105" s="157">
        <f t="shared" si="13"/>
        <v>18838</v>
      </c>
      <c r="H105" s="151">
        <f t="shared" si="14"/>
        <v>2009013</v>
      </c>
      <c r="I105" s="151">
        <v>2009013</v>
      </c>
      <c r="J105" s="153"/>
      <c r="K105" s="151">
        <f t="shared" si="15"/>
        <v>1504648</v>
      </c>
      <c r="L105" s="151">
        <v>1504648</v>
      </c>
      <c r="M105" s="151"/>
      <c r="N105" s="151">
        <f t="shared" si="16"/>
        <v>10619562</v>
      </c>
      <c r="O105" s="151">
        <v>10619562</v>
      </c>
      <c r="P105" s="151"/>
      <c r="Q105" s="151">
        <f t="shared" si="11"/>
        <v>796577</v>
      </c>
      <c r="R105" s="151">
        <v>777739</v>
      </c>
      <c r="S105" s="151">
        <v>18838</v>
      </c>
      <c r="U105" s="158"/>
    </row>
    <row r="106" spans="1:21" x14ac:dyDescent="0.2">
      <c r="A106" s="160">
        <v>92</v>
      </c>
      <c r="B106" s="161" t="s">
        <v>156</v>
      </c>
      <c r="C106" s="162" t="s">
        <v>30</v>
      </c>
      <c r="D106" s="157">
        <f t="shared" si="10"/>
        <v>26879847</v>
      </c>
      <c r="E106" s="157">
        <f t="shared" si="12"/>
        <v>26879847</v>
      </c>
      <c r="F106" s="157">
        <v>1169743</v>
      </c>
      <c r="G106" s="157"/>
      <c r="H106" s="151">
        <f t="shared" si="14"/>
        <v>3615264</v>
      </c>
      <c r="I106" s="151">
        <v>3615264</v>
      </c>
      <c r="J106" s="153"/>
      <c r="K106" s="151">
        <f t="shared" si="15"/>
        <v>3880408</v>
      </c>
      <c r="L106" s="151">
        <v>3880408</v>
      </c>
      <c r="M106" s="151"/>
      <c r="N106" s="151">
        <f t="shared" si="16"/>
        <v>18025149</v>
      </c>
      <c r="O106" s="151">
        <v>18025149</v>
      </c>
      <c r="P106" s="151"/>
      <c r="Q106" s="151">
        <f t="shared" si="11"/>
        <v>1359026</v>
      </c>
      <c r="R106" s="151">
        <v>1359026</v>
      </c>
      <c r="S106" s="151"/>
      <c r="U106" s="158"/>
    </row>
    <row r="107" spans="1:21" x14ac:dyDescent="0.2">
      <c r="A107" s="160">
        <v>93</v>
      </c>
      <c r="B107" s="161" t="s">
        <v>157</v>
      </c>
      <c r="C107" s="162" t="s">
        <v>15</v>
      </c>
      <c r="D107" s="157">
        <f t="shared" si="10"/>
        <v>21483742</v>
      </c>
      <c r="E107" s="157">
        <f t="shared" si="12"/>
        <v>21440647</v>
      </c>
      <c r="F107" s="157">
        <v>922033</v>
      </c>
      <c r="G107" s="157">
        <f t="shared" si="13"/>
        <v>43095</v>
      </c>
      <c r="H107" s="151">
        <f t="shared" si="14"/>
        <v>2239162</v>
      </c>
      <c r="I107" s="151">
        <v>2239162</v>
      </c>
      <c r="J107" s="153"/>
      <c r="K107" s="151">
        <f t="shared" si="15"/>
        <v>3338568</v>
      </c>
      <c r="L107" s="151">
        <v>3338568</v>
      </c>
      <c r="M107" s="151"/>
      <c r="N107" s="151">
        <f t="shared" si="16"/>
        <v>14611573</v>
      </c>
      <c r="O107" s="151">
        <v>14607500</v>
      </c>
      <c r="P107" s="151">
        <v>4073</v>
      </c>
      <c r="Q107" s="151">
        <f t="shared" si="11"/>
        <v>1294439</v>
      </c>
      <c r="R107" s="151">
        <v>1255417</v>
      </c>
      <c r="S107" s="151">
        <v>39022</v>
      </c>
      <c r="U107" s="158"/>
    </row>
    <row r="108" spans="1:21" x14ac:dyDescent="0.2">
      <c r="A108" s="160">
        <v>94</v>
      </c>
      <c r="B108" s="163" t="s">
        <v>158</v>
      </c>
      <c r="C108" s="162" t="s">
        <v>13</v>
      </c>
      <c r="D108" s="157">
        <f t="shared" si="10"/>
        <v>20473372</v>
      </c>
      <c r="E108" s="157">
        <f t="shared" si="12"/>
        <v>20470681</v>
      </c>
      <c r="F108" s="157">
        <v>1620438</v>
      </c>
      <c r="G108" s="157">
        <f t="shared" si="13"/>
        <v>2691</v>
      </c>
      <c r="H108" s="151"/>
      <c r="I108" s="151"/>
      <c r="J108" s="153"/>
      <c r="K108" s="151">
        <f t="shared" si="15"/>
        <v>3190604</v>
      </c>
      <c r="L108" s="151">
        <v>3190604</v>
      </c>
      <c r="M108" s="151"/>
      <c r="N108" s="151">
        <f t="shared" si="16"/>
        <v>17023073</v>
      </c>
      <c r="O108" s="151">
        <v>17023073</v>
      </c>
      <c r="P108" s="151"/>
      <c r="Q108" s="151">
        <f t="shared" si="11"/>
        <v>259695</v>
      </c>
      <c r="R108" s="151">
        <v>257004</v>
      </c>
      <c r="S108" s="151">
        <v>2691</v>
      </c>
      <c r="U108" s="158"/>
    </row>
    <row r="109" spans="1:21" x14ac:dyDescent="0.2">
      <c r="A109" s="160">
        <v>95</v>
      </c>
      <c r="B109" s="164" t="s">
        <v>159</v>
      </c>
      <c r="C109" s="162" t="s">
        <v>31</v>
      </c>
      <c r="D109" s="157">
        <f t="shared" si="10"/>
        <v>15694258</v>
      </c>
      <c r="E109" s="157">
        <f t="shared" si="12"/>
        <v>15694258</v>
      </c>
      <c r="F109" s="157">
        <v>1919754</v>
      </c>
      <c r="G109" s="157"/>
      <c r="H109" s="151">
        <f t="shared" si="14"/>
        <v>2052166</v>
      </c>
      <c r="I109" s="151">
        <v>2052166</v>
      </c>
      <c r="J109" s="153"/>
      <c r="K109" s="151">
        <f t="shared" si="15"/>
        <v>2223628</v>
      </c>
      <c r="L109" s="151">
        <v>2223628</v>
      </c>
      <c r="M109" s="151"/>
      <c r="N109" s="151">
        <f t="shared" si="16"/>
        <v>10578828</v>
      </c>
      <c r="O109" s="151">
        <v>10578828</v>
      </c>
      <c r="P109" s="151"/>
      <c r="Q109" s="151">
        <f t="shared" si="11"/>
        <v>839636</v>
      </c>
      <c r="R109" s="151">
        <v>839636</v>
      </c>
      <c r="S109" s="151"/>
      <c r="U109" s="158"/>
    </row>
    <row r="110" spans="1:21" x14ac:dyDescent="0.2">
      <c r="A110" s="160">
        <v>96</v>
      </c>
      <c r="B110" s="161" t="s">
        <v>161</v>
      </c>
      <c r="C110" s="162" t="s">
        <v>33</v>
      </c>
      <c r="D110" s="157">
        <f t="shared" si="10"/>
        <v>45547473</v>
      </c>
      <c r="E110" s="157">
        <f t="shared" si="12"/>
        <v>45539400</v>
      </c>
      <c r="F110" s="157">
        <v>5432423</v>
      </c>
      <c r="G110" s="157">
        <f t="shared" si="13"/>
        <v>8073</v>
      </c>
      <c r="H110" s="151">
        <f t="shared" si="14"/>
        <v>6640770</v>
      </c>
      <c r="I110" s="151">
        <v>6640770</v>
      </c>
      <c r="J110" s="153"/>
      <c r="K110" s="151">
        <f t="shared" si="15"/>
        <v>4916156</v>
      </c>
      <c r="L110" s="151">
        <v>4916156</v>
      </c>
      <c r="M110" s="151"/>
      <c r="N110" s="151">
        <f t="shared" si="16"/>
        <v>31166196</v>
      </c>
      <c r="O110" s="151">
        <v>31166196</v>
      </c>
      <c r="P110" s="151"/>
      <c r="Q110" s="151">
        <f t="shared" si="11"/>
        <v>2824351</v>
      </c>
      <c r="R110" s="151">
        <v>2816278</v>
      </c>
      <c r="S110" s="151">
        <v>8073</v>
      </c>
      <c r="U110" s="158"/>
    </row>
    <row r="111" spans="1:21" x14ac:dyDescent="0.2">
      <c r="A111" s="160">
        <v>97</v>
      </c>
      <c r="B111" s="161" t="s">
        <v>163</v>
      </c>
      <c r="C111" s="162" t="s">
        <v>164</v>
      </c>
      <c r="D111" s="157"/>
      <c r="E111" s="157"/>
      <c r="F111" s="157"/>
      <c r="G111" s="157"/>
      <c r="H111" s="151"/>
      <c r="I111" s="151"/>
      <c r="J111" s="153"/>
      <c r="K111" s="151"/>
      <c r="L111" s="151"/>
      <c r="M111" s="151"/>
      <c r="N111" s="151"/>
      <c r="O111" s="151"/>
      <c r="P111" s="151"/>
      <c r="Q111" s="151"/>
      <c r="R111" s="151"/>
      <c r="S111" s="151"/>
      <c r="U111" s="158"/>
    </row>
    <row r="112" spans="1:21" x14ac:dyDescent="0.2">
      <c r="A112" s="160">
        <v>98</v>
      </c>
      <c r="B112" s="161" t="s">
        <v>165</v>
      </c>
      <c r="C112" s="162" t="s">
        <v>166</v>
      </c>
      <c r="D112" s="157"/>
      <c r="E112" s="157"/>
      <c r="F112" s="157"/>
      <c r="G112" s="157"/>
      <c r="H112" s="151"/>
      <c r="I112" s="151"/>
      <c r="J112" s="153"/>
      <c r="K112" s="151"/>
      <c r="L112" s="151"/>
      <c r="M112" s="151"/>
      <c r="N112" s="151"/>
      <c r="O112" s="151"/>
      <c r="P112" s="151"/>
      <c r="Q112" s="151"/>
      <c r="R112" s="151"/>
      <c r="S112" s="151"/>
      <c r="U112" s="158"/>
    </row>
    <row r="113" spans="1:21" x14ac:dyDescent="0.2">
      <c r="A113" s="160">
        <v>99</v>
      </c>
      <c r="B113" s="164" t="s">
        <v>167</v>
      </c>
      <c r="C113" s="162" t="s">
        <v>168</v>
      </c>
      <c r="D113" s="157"/>
      <c r="E113" s="157"/>
      <c r="F113" s="157"/>
      <c r="G113" s="157"/>
      <c r="H113" s="151"/>
      <c r="I113" s="151"/>
      <c r="J113" s="153"/>
      <c r="K113" s="151"/>
      <c r="L113" s="151"/>
      <c r="M113" s="151"/>
      <c r="N113" s="151"/>
      <c r="O113" s="151"/>
      <c r="P113" s="151"/>
      <c r="Q113" s="151"/>
      <c r="R113" s="151"/>
      <c r="S113" s="151"/>
      <c r="U113" s="158"/>
    </row>
    <row r="114" spans="1:21" ht="15" customHeight="1" x14ac:dyDescent="0.2">
      <c r="A114" s="160">
        <v>100</v>
      </c>
      <c r="B114" s="164" t="s">
        <v>169</v>
      </c>
      <c r="C114" s="162" t="s">
        <v>170</v>
      </c>
      <c r="D114" s="157"/>
      <c r="E114" s="157"/>
      <c r="F114" s="157"/>
      <c r="G114" s="157"/>
      <c r="H114" s="151"/>
      <c r="I114" s="151"/>
      <c r="J114" s="153"/>
      <c r="K114" s="151"/>
      <c r="L114" s="151"/>
      <c r="M114" s="151"/>
      <c r="N114" s="151"/>
      <c r="O114" s="151"/>
      <c r="P114" s="151"/>
      <c r="Q114" s="151"/>
      <c r="R114" s="151"/>
      <c r="S114" s="151"/>
      <c r="U114" s="158"/>
    </row>
    <row r="115" spans="1:21" ht="12.75" customHeight="1" x14ac:dyDescent="0.2">
      <c r="A115" s="160">
        <v>101</v>
      </c>
      <c r="B115" s="164" t="s">
        <v>171</v>
      </c>
      <c r="C115" s="162" t="s">
        <v>172</v>
      </c>
      <c r="D115" s="157"/>
      <c r="E115" s="157"/>
      <c r="F115" s="157"/>
      <c r="G115" s="157"/>
      <c r="H115" s="151"/>
      <c r="I115" s="151"/>
      <c r="J115" s="153"/>
      <c r="K115" s="151"/>
      <c r="L115" s="151"/>
      <c r="M115" s="151"/>
      <c r="N115" s="151"/>
      <c r="O115" s="151"/>
      <c r="P115" s="151"/>
      <c r="Q115" s="151"/>
      <c r="R115" s="151"/>
      <c r="S115" s="151"/>
      <c r="U115" s="158"/>
    </row>
    <row r="116" spans="1:21" x14ac:dyDescent="0.2">
      <c r="A116" s="160">
        <v>102</v>
      </c>
      <c r="B116" s="164" t="s">
        <v>173</v>
      </c>
      <c r="C116" s="162" t="s">
        <v>174</v>
      </c>
      <c r="D116" s="157"/>
      <c r="E116" s="157"/>
      <c r="F116" s="157"/>
      <c r="G116" s="157"/>
      <c r="H116" s="151"/>
      <c r="I116" s="151"/>
      <c r="J116" s="153"/>
      <c r="K116" s="151"/>
      <c r="L116" s="151"/>
      <c r="M116" s="151"/>
      <c r="N116" s="151"/>
      <c r="O116" s="151"/>
      <c r="P116" s="151"/>
      <c r="Q116" s="151"/>
      <c r="R116" s="151"/>
      <c r="S116" s="151"/>
      <c r="U116" s="158"/>
    </row>
    <row r="117" spans="1:21" ht="12.75" customHeight="1" x14ac:dyDescent="0.2">
      <c r="A117" s="160">
        <v>103</v>
      </c>
      <c r="B117" s="164" t="s">
        <v>175</v>
      </c>
      <c r="C117" s="162" t="s">
        <v>176</v>
      </c>
      <c r="D117" s="157"/>
      <c r="E117" s="157"/>
      <c r="F117" s="157"/>
      <c r="G117" s="157"/>
      <c r="H117" s="151"/>
      <c r="I117" s="151"/>
      <c r="J117" s="153"/>
      <c r="K117" s="151"/>
      <c r="L117" s="151"/>
      <c r="M117" s="151"/>
      <c r="N117" s="151"/>
      <c r="O117" s="151"/>
      <c r="P117" s="151"/>
      <c r="Q117" s="151"/>
      <c r="R117" s="151"/>
      <c r="S117" s="151"/>
      <c r="U117" s="158"/>
    </row>
    <row r="118" spans="1:21" x14ac:dyDescent="0.2">
      <c r="A118" s="160">
        <v>104</v>
      </c>
      <c r="B118" s="169" t="s">
        <v>177</v>
      </c>
      <c r="C118" s="166" t="s">
        <v>178</v>
      </c>
      <c r="D118" s="157"/>
      <c r="E118" s="157"/>
      <c r="F118" s="157"/>
      <c r="G118" s="157"/>
      <c r="H118" s="151"/>
      <c r="I118" s="151"/>
      <c r="J118" s="153"/>
      <c r="K118" s="151"/>
      <c r="L118" s="151"/>
      <c r="M118" s="151"/>
      <c r="N118" s="151"/>
      <c r="O118" s="151"/>
      <c r="P118" s="151"/>
      <c r="Q118" s="151"/>
      <c r="R118" s="151"/>
      <c r="S118" s="151"/>
      <c r="U118" s="158"/>
    </row>
    <row r="119" spans="1:21" x14ac:dyDescent="0.2">
      <c r="A119" s="160">
        <v>105</v>
      </c>
      <c r="B119" s="163" t="s">
        <v>179</v>
      </c>
      <c r="C119" s="162" t="s">
        <v>180</v>
      </c>
      <c r="D119" s="157"/>
      <c r="E119" s="157"/>
      <c r="F119" s="157"/>
      <c r="G119" s="157"/>
      <c r="H119" s="151"/>
      <c r="I119" s="151"/>
      <c r="J119" s="153"/>
      <c r="K119" s="151"/>
      <c r="L119" s="151"/>
      <c r="M119" s="151"/>
      <c r="N119" s="151"/>
      <c r="O119" s="151"/>
      <c r="P119" s="151"/>
      <c r="Q119" s="151"/>
      <c r="R119" s="151"/>
      <c r="S119" s="151"/>
      <c r="U119" s="158"/>
    </row>
    <row r="120" spans="1:21" ht="16.5" customHeight="1" x14ac:dyDescent="0.2">
      <c r="A120" s="160">
        <v>106</v>
      </c>
      <c r="B120" s="164" t="s">
        <v>181</v>
      </c>
      <c r="C120" s="162" t="s">
        <v>182</v>
      </c>
      <c r="D120" s="157"/>
      <c r="E120" s="157"/>
      <c r="F120" s="157"/>
      <c r="G120" s="157"/>
      <c r="H120" s="151"/>
      <c r="I120" s="151"/>
      <c r="J120" s="153"/>
      <c r="K120" s="151"/>
      <c r="L120" s="151"/>
      <c r="M120" s="151"/>
      <c r="N120" s="151"/>
      <c r="O120" s="151"/>
      <c r="P120" s="151"/>
      <c r="Q120" s="151"/>
      <c r="R120" s="151"/>
      <c r="S120" s="151"/>
      <c r="U120" s="158"/>
    </row>
    <row r="121" spans="1:21" ht="16.5" customHeight="1" x14ac:dyDescent="0.2">
      <c r="A121" s="160">
        <v>107</v>
      </c>
      <c r="B121" s="161" t="s">
        <v>183</v>
      </c>
      <c r="C121" s="170" t="s">
        <v>184</v>
      </c>
      <c r="D121" s="157"/>
      <c r="E121" s="157"/>
      <c r="F121" s="157"/>
      <c r="G121" s="157"/>
      <c r="H121" s="151"/>
      <c r="I121" s="151"/>
      <c r="J121" s="153"/>
      <c r="K121" s="151"/>
      <c r="L121" s="151"/>
      <c r="M121" s="151"/>
      <c r="N121" s="151"/>
      <c r="O121" s="151"/>
      <c r="P121" s="151"/>
      <c r="Q121" s="151"/>
      <c r="R121" s="151"/>
      <c r="S121" s="151"/>
      <c r="U121" s="158"/>
    </row>
    <row r="122" spans="1:21" x14ac:dyDescent="0.2">
      <c r="A122" s="160">
        <v>108</v>
      </c>
      <c r="B122" s="164" t="s">
        <v>185</v>
      </c>
      <c r="C122" s="162" t="s">
        <v>262</v>
      </c>
      <c r="D122" s="157"/>
      <c r="E122" s="157"/>
      <c r="F122" s="157"/>
      <c r="G122" s="157"/>
      <c r="H122" s="151"/>
      <c r="I122" s="151"/>
      <c r="J122" s="153"/>
      <c r="K122" s="151"/>
      <c r="L122" s="151"/>
      <c r="M122" s="151"/>
      <c r="N122" s="151"/>
      <c r="O122" s="151"/>
      <c r="P122" s="151"/>
      <c r="Q122" s="151"/>
      <c r="R122" s="151"/>
      <c r="S122" s="151"/>
      <c r="U122" s="158"/>
    </row>
    <row r="123" spans="1:21" x14ac:dyDescent="0.2">
      <c r="A123" s="160">
        <v>109</v>
      </c>
      <c r="B123" s="163" t="s">
        <v>186</v>
      </c>
      <c r="C123" s="162" t="s">
        <v>251</v>
      </c>
      <c r="D123" s="157"/>
      <c r="E123" s="157"/>
      <c r="F123" s="157"/>
      <c r="G123" s="157"/>
      <c r="H123" s="151"/>
      <c r="I123" s="151"/>
      <c r="J123" s="153"/>
      <c r="K123" s="151"/>
      <c r="L123" s="151"/>
      <c r="M123" s="151"/>
      <c r="N123" s="151"/>
      <c r="O123" s="151"/>
      <c r="P123" s="151"/>
      <c r="Q123" s="151"/>
      <c r="R123" s="151"/>
      <c r="S123" s="151"/>
      <c r="U123" s="158"/>
    </row>
    <row r="124" spans="1:21" x14ac:dyDescent="0.2">
      <c r="A124" s="160">
        <v>110</v>
      </c>
      <c r="B124" s="161" t="s">
        <v>330</v>
      </c>
      <c r="C124" s="162" t="s">
        <v>318</v>
      </c>
      <c r="D124" s="157"/>
      <c r="E124" s="157"/>
      <c r="F124" s="157"/>
      <c r="G124" s="157"/>
      <c r="H124" s="151"/>
      <c r="I124" s="151"/>
      <c r="J124" s="153"/>
      <c r="K124" s="151"/>
      <c r="L124" s="151"/>
      <c r="M124" s="151"/>
      <c r="N124" s="151"/>
      <c r="O124" s="151"/>
      <c r="P124" s="151"/>
      <c r="Q124" s="151"/>
      <c r="R124" s="151"/>
      <c r="S124" s="151"/>
      <c r="U124" s="158"/>
    </row>
    <row r="125" spans="1:21" x14ac:dyDescent="0.2">
      <c r="A125" s="160">
        <v>111</v>
      </c>
      <c r="B125" s="179" t="s">
        <v>419</v>
      </c>
      <c r="C125" s="180" t="s">
        <v>420</v>
      </c>
      <c r="D125" s="157"/>
      <c r="E125" s="157"/>
      <c r="F125" s="157"/>
      <c r="G125" s="157"/>
      <c r="H125" s="151"/>
      <c r="I125" s="151"/>
      <c r="J125" s="153"/>
      <c r="K125" s="151"/>
      <c r="L125" s="151"/>
      <c r="M125" s="151"/>
      <c r="N125" s="151"/>
      <c r="O125" s="151"/>
      <c r="P125" s="151"/>
      <c r="Q125" s="151"/>
      <c r="R125" s="151"/>
      <c r="S125" s="151"/>
      <c r="U125" s="158"/>
    </row>
    <row r="126" spans="1:21" x14ac:dyDescent="0.2">
      <c r="A126" s="160">
        <v>112</v>
      </c>
      <c r="B126" s="163" t="s">
        <v>187</v>
      </c>
      <c r="C126" s="162" t="s">
        <v>321</v>
      </c>
      <c r="D126" s="157"/>
      <c r="E126" s="157"/>
      <c r="F126" s="157"/>
      <c r="G126" s="157"/>
      <c r="H126" s="151"/>
      <c r="I126" s="151"/>
      <c r="J126" s="153"/>
      <c r="K126" s="151"/>
      <c r="L126" s="151"/>
      <c r="M126" s="151"/>
      <c r="N126" s="151"/>
      <c r="O126" s="151"/>
      <c r="P126" s="151"/>
      <c r="Q126" s="151"/>
      <c r="R126" s="151"/>
      <c r="S126" s="151"/>
      <c r="U126" s="158"/>
    </row>
    <row r="127" spans="1:21" x14ac:dyDescent="0.2">
      <c r="A127" s="160">
        <v>113</v>
      </c>
      <c r="B127" s="164" t="s">
        <v>188</v>
      </c>
      <c r="C127" s="162" t="s">
        <v>189</v>
      </c>
      <c r="D127" s="157"/>
      <c r="E127" s="157"/>
      <c r="F127" s="157"/>
      <c r="G127" s="157"/>
      <c r="H127" s="151"/>
      <c r="I127" s="151"/>
      <c r="J127" s="153"/>
      <c r="K127" s="151"/>
      <c r="L127" s="151"/>
      <c r="M127" s="151"/>
      <c r="N127" s="151"/>
      <c r="O127" s="151"/>
      <c r="P127" s="151"/>
      <c r="Q127" s="151"/>
      <c r="R127" s="151"/>
      <c r="S127" s="151"/>
      <c r="U127" s="158"/>
    </row>
    <row r="128" spans="1:21" ht="25.5" x14ac:dyDescent="0.2">
      <c r="A128" s="160">
        <v>114</v>
      </c>
      <c r="B128" s="164" t="s">
        <v>190</v>
      </c>
      <c r="C128" s="171" t="s">
        <v>307</v>
      </c>
      <c r="D128" s="157"/>
      <c r="E128" s="157"/>
      <c r="F128" s="157"/>
      <c r="G128" s="157"/>
      <c r="H128" s="151"/>
      <c r="I128" s="151"/>
      <c r="J128" s="153"/>
      <c r="K128" s="151"/>
      <c r="L128" s="151"/>
      <c r="M128" s="151"/>
      <c r="N128" s="151"/>
      <c r="O128" s="151"/>
      <c r="P128" s="151"/>
      <c r="Q128" s="151"/>
      <c r="R128" s="151"/>
      <c r="S128" s="151"/>
      <c r="U128" s="158"/>
    </row>
    <row r="129" spans="1:21" x14ac:dyDescent="0.2">
      <c r="A129" s="160">
        <v>115</v>
      </c>
      <c r="B129" s="164" t="s">
        <v>191</v>
      </c>
      <c r="C129" s="162" t="s">
        <v>226</v>
      </c>
      <c r="D129" s="157"/>
      <c r="E129" s="157"/>
      <c r="F129" s="157"/>
      <c r="G129" s="157"/>
      <c r="H129" s="151"/>
      <c r="I129" s="151"/>
      <c r="J129" s="153"/>
      <c r="K129" s="151"/>
      <c r="L129" s="151"/>
      <c r="M129" s="151"/>
      <c r="N129" s="151"/>
      <c r="O129" s="151"/>
      <c r="P129" s="151"/>
      <c r="Q129" s="151"/>
      <c r="R129" s="151"/>
      <c r="S129" s="151"/>
      <c r="U129" s="158"/>
    </row>
    <row r="130" spans="1:21" x14ac:dyDescent="0.2">
      <c r="A130" s="160">
        <v>116</v>
      </c>
      <c r="B130" s="164" t="s">
        <v>192</v>
      </c>
      <c r="C130" s="162" t="s">
        <v>193</v>
      </c>
      <c r="D130" s="157">
        <f t="shared" si="10"/>
        <v>62365703</v>
      </c>
      <c r="E130" s="157">
        <f t="shared" si="12"/>
        <v>62365703</v>
      </c>
      <c r="F130" s="157"/>
      <c r="G130" s="157"/>
      <c r="H130" s="151">
        <f t="shared" si="14"/>
        <v>62365703</v>
      </c>
      <c r="I130" s="151">
        <v>62365703</v>
      </c>
      <c r="J130" s="153"/>
      <c r="K130" s="151"/>
      <c r="L130" s="151"/>
      <c r="M130" s="151"/>
      <c r="N130" s="151"/>
      <c r="O130" s="151"/>
      <c r="P130" s="151"/>
      <c r="Q130" s="151"/>
      <c r="R130" s="151"/>
      <c r="S130" s="151"/>
      <c r="U130" s="158"/>
    </row>
    <row r="131" spans="1:21" x14ac:dyDescent="0.2">
      <c r="A131" s="160">
        <v>117</v>
      </c>
      <c r="B131" s="164" t="s">
        <v>194</v>
      </c>
      <c r="C131" s="162" t="s">
        <v>40</v>
      </c>
      <c r="D131" s="157"/>
      <c r="E131" s="157"/>
      <c r="F131" s="157"/>
      <c r="G131" s="157"/>
      <c r="H131" s="151"/>
      <c r="I131" s="151"/>
      <c r="J131" s="153"/>
      <c r="K131" s="151"/>
      <c r="L131" s="151"/>
      <c r="M131" s="151"/>
      <c r="N131" s="151"/>
      <c r="O131" s="151"/>
      <c r="P131" s="151"/>
      <c r="Q131" s="151"/>
      <c r="R131" s="151"/>
      <c r="S131" s="151"/>
      <c r="U131" s="158"/>
    </row>
    <row r="132" spans="1:21" x14ac:dyDescent="0.2">
      <c r="A132" s="160">
        <v>118</v>
      </c>
      <c r="B132" s="161" t="s">
        <v>195</v>
      </c>
      <c r="C132" s="162" t="s">
        <v>46</v>
      </c>
      <c r="D132" s="157"/>
      <c r="E132" s="157"/>
      <c r="F132" s="157"/>
      <c r="G132" s="157"/>
      <c r="H132" s="151"/>
      <c r="I132" s="151"/>
      <c r="J132" s="153"/>
      <c r="K132" s="151"/>
      <c r="L132" s="151"/>
      <c r="M132" s="151"/>
      <c r="N132" s="151"/>
      <c r="O132" s="151"/>
      <c r="P132" s="151"/>
      <c r="Q132" s="151"/>
      <c r="R132" s="151"/>
      <c r="S132" s="151"/>
      <c r="U132" s="158"/>
    </row>
    <row r="133" spans="1:21" x14ac:dyDescent="0.2">
      <c r="A133" s="160">
        <v>119</v>
      </c>
      <c r="B133" s="161" t="s">
        <v>196</v>
      </c>
      <c r="C133" s="162" t="s">
        <v>228</v>
      </c>
      <c r="D133" s="157"/>
      <c r="E133" s="157"/>
      <c r="F133" s="157"/>
      <c r="G133" s="157"/>
      <c r="H133" s="151"/>
      <c r="I133" s="151"/>
      <c r="J133" s="153"/>
      <c r="K133" s="151"/>
      <c r="L133" s="151"/>
      <c r="M133" s="151"/>
      <c r="N133" s="151"/>
      <c r="O133" s="151"/>
      <c r="P133" s="151"/>
      <c r="Q133" s="151"/>
      <c r="R133" s="151"/>
      <c r="S133" s="151"/>
      <c r="U133" s="158"/>
    </row>
    <row r="134" spans="1:21" x14ac:dyDescent="0.2">
      <c r="A134" s="160">
        <v>120</v>
      </c>
      <c r="B134" s="161" t="s">
        <v>197</v>
      </c>
      <c r="C134" s="162" t="s">
        <v>48</v>
      </c>
      <c r="D134" s="157"/>
      <c r="E134" s="157"/>
      <c r="F134" s="157"/>
      <c r="G134" s="157"/>
      <c r="H134" s="151"/>
      <c r="I134" s="151"/>
      <c r="J134" s="153"/>
      <c r="K134" s="151"/>
      <c r="L134" s="151"/>
      <c r="M134" s="151"/>
      <c r="N134" s="151"/>
      <c r="O134" s="151"/>
      <c r="P134" s="151"/>
      <c r="Q134" s="151"/>
      <c r="R134" s="151"/>
      <c r="S134" s="151"/>
      <c r="U134" s="158"/>
    </row>
    <row r="135" spans="1:21" x14ac:dyDescent="0.2">
      <c r="A135" s="160">
        <v>121</v>
      </c>
      <c r="B135" s="164" t="s">
        <v>198</v>
      </c>
      <c r="C135" s="162" t="s">
        <v>47</v>
      </c>
      <c r="D135" s="157"/>
      <c r="E135" s="157"/>
      <c r="F135" s="157"/>
      <c r="G135" s="157"/>
      <c r="H135" s="151"/>
      <c r="I135" s="151"/>
      <c r="J135" s="153"/>
      <c r="K135" s="151"/>
      <c r="L135" s="151"/>
      <c r="M135" s="151"/>
      <c r="N135" s="151"/>
      <c r="O135" s="151"/>
      <c r="P135" s="151"/>
      <c r="Q135" s="151"/>
      <c r="R135" s="151"/>
      <c r="S135" s="151"/>
      <c r="U135" s="158"/>
    </row>
    <row r="136" spans="1:21" x14ac:dyDescent="0.2">
      <c r="A136" s="160">
        <v>122</v>
      </c>
      <c r="B136" s="164" t="s">
        <v>199</v>
      </c>
      <c r="C136" s="162" t="s">
        <v>200</v>
      </c>
      <c r="D136" s="157"/>
      <c r="E136" s="157"/>
      <c r="F136" s="157"/>
      <c r="G136" s="157"/>
      <c r="H136" s="151"/>
      <c r="I136" s="151"/>
      <c r="J136" s="153"/>
      <c r="K136" s="151"/>
      <c r="L136" s="151"/>
      <c r="M136" s="151"/>
      <c r="N136" s="151"/>
      <c r="O136" s="151"/>
      <c r="P136" s="151"/>
      <c r="Q136" s="151"/>
      <c r="R136" s="151"/>
      <c r="S136" s="151"/>
      <c r="U136" s="158"/>
    </row>
    <row r="137" spans="1:21" x14ac:dyDescent="0.2">
      <c r="A137" s="160">
        <v>123</v>
      </c>
      <c r="B137" s="164" t="s">
        <v>201</v>
      </c>
      <c r="C137" s="162" t="s">
        <v>41</v>
      </c>
      <c r="D137" s="157"/>
      <c r="E137" s="157"/>
      <c r="F137" s="157"/>
      <c r="G137" s="157"/>
      <c r="H137" s="151"/>
      <c r="I137" s="151"/>
      <c r="J137" s="153"/>
      <c r="K137" s="151"/>
      <c r="L137" s="151"/>
      <c r="M137" s="151"/>
      <c r="N137" s="151"/>
      <c r="O137" s="151"/>
      <c r="P137" s="151"/>
      <c r="Q137" s="151"/>
      <c r="R137" s="151"/>
      <c r="S137" s="151"/>
      <c r="U137" s="158"/>
    </row>
    <row r="138" spans="1:21" x14ac:dyDescent="0.2">
      <c r="A138" s="160">
        <v>124</v>
      </c>
      <c r="B138" s="161" t="s">
        <v>202</v>
      </c>
      <c r="C138" s="162" t="s">
        <v>227</v>
      </c>
      <c r="D138" s="157">
        <f t="shared" si="10"/>
        <v>68409870</v>
      </c>
      <c r="E138" s="157">
        <f t="shared" si="12"/>
        <v>68409870</v>
      </c>
      <c r="F138" s="157">
        <v>344042</v>
      </c>
      <c r="G138" s="157"/>
      <c r="H138" s="151">
        <f t="shared" si="14"/>
        <v>10855382</v>
      </c>
      <c r="I138" s="151">
        <v>10855382</v>
      </c>
      <c r="J138" s="153"/>
      <c r="K138" s="151">
        <f t="shared" si="15"/>
        <v>7469056</v>
      </c>
      <c r="L138" s="151">
        <v>7469056</v>
      </c>
      <c r="M138" s="151"/>
      <c r="N138" s="151">
        <f t="shared" si="16"/>
        <v>46726889</v>
      </c>
      <c r="O138" s="151">
        <v>46726889</v>
      </c>
      <c r="P138" s="151"/>
      <c r="Q138" s="151">
        <f t="shared" si="11"/>
        <v>3358543</v>
      </c>
      <c r="R138" s="151">
        <v>3358543</v>
      </c>
      <c r="S138" s="151"/>
      <c r="U138" s="158"/>
    </row>
    <row r="139" spans="1:21" ht="24.75" customHeight="1" x14ac:dyDescent="0.2">
      <c r="A139" s="160">
        <v>125</v>
      </c>
      <c r="B139" s="163" t="s">
        <v>203</v>
      </c>
      <c r="C139" s="238" t="s">
        <v>461</v>
      </c>
      <c r="D139" s="157">
        <f t="shared" si="10"/>
        <v>90571947</v>
      </c>
      <c r="E139" s="157">
        <f t="shared" si="12"/>
        <v>90571947</v>
      </c>
      <c r="F139" s="157">
        <v>887628</v>
      </c>
      <c r="G139" s="157"/>
      <c r="H139" s="151">
        <f t="shared" si="14"/>
        <v>15746058</v>
      </c>
      <c r="I139" s="151">
        <v>15746058</v>
      </c>
      <c r="J139" s="153"/>
      <c r="K139" s="151">
        <f t="shared" si="15"/>
        <v>8310992</v>
      </c>
      <c r="L139" s="151">
        <v>8310992</v>
      </c>
      <c r="M139" s="151"/>
      <c r="N139" s="151">
        <f t="shared" si="16"/>
        <v>65664497</v>
      </c>
      <c r="O139" s="151">
        <v>65664497</v>
      </c>
      <c r="P139" s="151"/>
      <c r="Q139" s="151">
        <f t="shared" si="11"/>
        <v>850400</v>
      </c>
      <c r="R139" s="151">
        <v>850400</v>
      </c>
      <c r="S139" s="151"/>
      <c r="U139" s="158"/>
    </row>
    <row r="140" spans="1:21" x14ac:dyDescent="0.2">
      <c r="A140" s="160">
        <v>126</v>
      </c>
      <c r="B140" s="164" t="s">
        <v>204</v>
      </c>
      <c r="C140" s="162" t="s">
        <v>205</v>
      </c>
      <c r="D140" s="157"/>
      <c r="E140" s="157"/>
      <c r="F140" s="157"/>
      <c r="G140" s="157"/>
      <c r="H140" s="151"/>
      <c r="I140" s="151"/>
      <c r="J140" s="153"/>
      <c r="K140" s="151"/>
      <c r="L140" s="151"/>
      <c r="M140" s="151"/>
      <c r="N140" s="151"/>
      <c r="O140" s="151"/>
      <c r="P140" s="151"/>
      <c r="Q140" s="151"/>
      <c r="R140" s="151"/>
      <c r="S140" s="151"/>
      <c r="U140" s="158"/>
    </row>
    <row r="141" spans="1:21" x14ac:dyDescent="0.2">
      <c r="A141" s="160">
        <v>127</v>
      </c>
      <c r="B141" s="161" t="s">
        <v>206</v>
      </c>
      <c r="C141" s="162" t="s">
        <v>207</v>
      </c>
      <c r="D141" s="157"/>
      <c r="E141" s="157"/>
      <c r="F141" s="157"/>
      <c r="G141" s="157"/>
      <c r="H141" s="151"/>
      <c r="I141" s="151"/>
      <c r="J141" s="153"/>
      <c r="K141" s="151"/>
      <c r="L141" s="151"/>
      <c r="M141" s="151"/>
      <c r="N141" s="151"/>
      <c r="O141" s="151"/>
      <c r="P141" s="151"/>
      <c r="Q141" s="151"/>
      <c r="R141" s="151"/>
      <c r="S141" s="151"/>
      <c r="U141" s="158"/>
    </row>
    <row r="142" spans="1:21" x14ac:dyDescent="0.2">
      <c r="A142" s="160">
        <v>128</v>
      </c>
      <c r="B142" s="164" t="s">
        <v>208</v>
      </c>
      <c r="C142" s="162" t="s">
        <v>209</v>
      </c>
      <c r="D142" s="157"/>
      <c r="E142" s="157"/>
      <c r="F142" s="157"/>
      <c r="G142" s="157"/>
      <c r="H142" s="151"/>
      <c r="I142" s="151"/>
      <c r="J142" s="153"/>
      <c r="K142" s="151"/>
      <c r="L142" s="151"/>
      <c r="M142" s="151"/>
      <c r="N142" s="151"/>
      <c r="O142" s="151"/>
      <c r="P142" s="151"/>
      <c r="Q142" s="151"/>
      <c r="R142" s="151"/>
      <c r="S142" s="151"/>
      <c r="U142" s="158"/>
    </row>
    <row r="143" spans="1:21" x14ac:dyDescent="0.2">
      <c r="A143" s="160">
        <v>129</v>
      </c>
      <c r="B143" s="172" t="s">
        <v>252</v>
      </c>
      <c r="C143" s="173" t="s">
        <v>253</v>
      </c>
      <c r="D143" s="157"/>
      <c r="E143" s="157"/>
      <c r="F143" s="157"/>
      <c r="G143" s="157"/>
      <c r="H143" s="151"/>
      <c r="I143" s="151"/>
      <c r="J143" s="153"/>
      <c r="K143" s="151"/>
      <c r="L143" s="151"/>
      <c r="M143" s="151"/>
      <c r="N143" s="151"/>
      <c r="O143" s="151"/>
      <c r="P143" s="151"/>
      <c r="Q143" s="151"/>
      <c r="R143" s="151"/>
      <c r="S143" s="151"/>
      <c r="U143" s="158"/>
    </row>
    <row r="144" spans="1:21" x14ac:dyDescent="0.2">
      <c r="A144" s="160">
        <v>130</v>
      </c>
      <c r="B144" s="174" t="s">
        <v>254</v>
      </c>
      <c r="C144" s="173" t="s">
        <v>255</v>
      </c>
      <c r="D144" s="157"/>
      <c r="E144" s="157"/>
      <c r="F144" s="157"/>
      <c r="G144" s="157"/>
      <c r="H144" s="151"/>
      <c r="I144" s="151"/>
      <c r="J144" s="153"/>
      <c r="K144" s="151"/>
      <c r="L144" s="151"/>
      <c r="M144" s="151"/>
      <c r="N144" s="151"/>
      <c r="O144" s="151"/>
      <c r="P144" s="151"/>
      <c r="Q144" s="151"/>
      <c r="R144" s="151"/>
      <c r="S144" s="151"/>
      <c r="U144" s="158"/>
    </row>
    <row r="145" spans="1:21" x14ac:dyDescent="0.2">
      <c r="A145" s="160">
        <v>131</v>
      </c>
      <c r="B145" s="175" t="s">
        <v>256</v>
      </c>
      <c r="C145" s="176" t="s">
        <v>417</v>
      </c>
      <c r="D145" s="157"/>
      <c r="E145" s="157"/>
      <c r="F145" s="157"/>
      <c r="G145" s="157"/>
      <c r="H145" s="151"/>
      <c r="I145" s="151"/>
      <c r="J145" s="153"/>
      <c r="K145" s="151"/>
      <c r="L145" s="151"/>
      <c r="M145" s="151"/>
      <c r="N145" s="151"/>
      <c r="O145" s="151"/>
      <c r="P145" s="151"/>
      <c r="Q145" s="151"/>
      <c r="R145" s="151"/>
      <c r="S145" s="151"/>
      <c r="U145" s="158"/>
    </row>
    <row r="146" spans="1:21" x14ac:dyDescent="0.2">
      <c r="A146" s="160">
        <v>132</v>
      </c>
      <c r="B146" s="160" t="s">
        <v>260</v>
      </c>
      <c r="C146" s="177" t="s">
        <v>261</v>
      </c>
      <c r="D146" s="157"/>
      <c r="E146" s="157"/>
      <c r="F146" s="157"/>
      <c r="G146" s="157"/>
      <c r="H146" s="151"/>
      <c r="I146" s="151"/>
      <c r="J146" s="153"/>
      <c r="K146" s="151"/>
      <c r="L146" s="151"/>
      <c r="M146" s="151"/>
      <c r="N146" s="151"/>
      <c r="O146" s="151"/>
      <c r="P146" s="151"/>
      <c r="Q146" s="151"/>
      <c r="R146" s="151"/>
      <c r="S146" s="151"/>
      <c r="U146" s="158"/>
    </row>
    <row r="147" spans="1:21" x14ac:dyDescent="0.2">
      <c r="A147" s="160">
        <v>133</v>
      </c>
      <c r="B147" s="178" t="s">
        <v>312</v>
      </c>
      <c r="C147" s="177" t="s">
        <v>311</v>
      </c>
      <c r="D147" s="157"/>
      <c r="E147" s="157"/>
      <c r="F147" s="157"/>
      <c r="G147" s="157"/>
      <c r="H147" s="151"/>
      <c r="I147" s="151"/>
      <c r="J147" s="153"/>
      <c r="K147" s="151"/>
      <c r="L147" s="151"/>
      <c r="M147" s="151"/>
      <c r="N147" s="151"/>
      <c r="O147" s="151"/>
      <c r="P147" s="151"/>
      <c r="Q147" s="151"/>
      <c r="R147" s="151"/>
      <c r="S147" s="151"/>
      <c r="U147" s="158"/>
    </row>
    <row r="148" spans="1:21" x14ac:dyDescent="0.2">
      <c r="A148" s="160">
        <v>134</v>
      </c>
      <c r="B148" s="178" t="s">
        <v>320</v>
      </c>
      <c r="C148" s="177" t="s">
        <v>317</v>
      </c>
      <c r="D148" s="157"/>
      <c r="E148" s="157"/>
      <c r="F148" s="157"/>
      <c r="G148" s="157"/>
      <c r="H148" s="151"/>
      <c r="I148" s="151"/>
      <c r="J148" s="153"/>
      <c r="K148" s="151"/>
      <c r="L148" s="151"/>
      <c r="M148" s="151"/>
      <c r="N148" s="151"/>
      <c r="O148" s="151"/>
      <c r="P148" s="151"/>
      <c r="Q148" s="151"/>
      <c r="R148" s="151"/>
      <c r="S148" s="151"/>
      <c r="U148" s="158"/>
    </row>
    <row r="149" spans="1:21" ht="14.25" customHeight="1" x14ac:dyDescent="0.2">
      <c r="A149" s="160">
        <v>135</v>
      </c>
      <c r="B149" s="178" t="s">
        <v>412</v>
      </c>
      <c r="C149" s="166" t="s">
        <v>413</v>
      </c>
      <c r="D149" s="157"/>
      <c r="E149" s="157"/>
      <c r="F149" s="157"/>
      <c r="G149" s="157"/>
      <c r="H149" s="151"/>
      <c r="I149" s="151"/>
      <c r="J149" s="153"/>
      <c r="K149" s="151"/>
      <c r="L149" s="151"/>
      <c r="M149" s="151"/>
      <c r="N149" s="151"/>
      <c r="O149" s="151"/>
      <c r="P149" s="151"/>
      <c r="Q149" s="151"/>
      <c r="R149" s="151"/>
      <c r="S149" s="151"/>
      <c r="U149" s="158"/>
    </row>
    <row r="150" spans="1:21" x14ac:dyDescent="0.2">
      <c r="D150" s="158"/>
    </row>
  </sheetData>
  <mergeCells count="29">
    <mergeCell ref="A1:S1"/>
    <mergeCell ref="A9:C9"/>
    <mergeCell ref="A11:C11"/>
    <mergeCell ref="E4:G4"/>
    <mergeCell ref="A8:C8"/>
    <mergeCell ref="A10:C10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K5:M5"/>
    <mergeCell ref="A92:A95"/>
    <mergeCell ref="B92:B95"/>
    <mergeCell ref="H6:H7"/>
    <mergeCell ref="H5:J5"/>
    <mergeCell ref="I6:J6"/>
    <mergeCell ref="N5:P5"/>
    <mergeCell ref="Q5:S5"/>
    <mergeCell ref="K6:K7"/>
    <mergeCell ref="L6:M6"/>
    <mergeCell ref="N6:N7"/>
    <mergeCell ref="O6:P6"/>
    <mergeCell ref="Q6:Q7"/>
    <mergeCell ref="R6:S6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0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11" sqref="A11"/>
      <selection pane="bottomRight" activeCell="A12" sqref="A12:F12"/>
    </sheetView>
  </sheetViews>
  <sheetFormatPr defaultColWidth="9.140625" defaultRowHeight="12.75" x14ac:dyDescent="0.2"/>
  <cols>
    <col min="1" max="1" width="5.5703125" style="159" customWidth="1"/>
    <col min="2" max="2" width="9.42578125" style="159" customWidth="1"/>
    <col min="3" max="3" width="44.42578125" style="181" customWidth="1"/>
    <col min="4" max="4" width="20.28515625" style="159" customWidth="1"/>
    <col min="5" max="5" width="20.5703125" style="158" customWidth="1"/>
    <col min="6" max="6" width="20.7109375" style="159" customWidth="1"/>
    <col min="7" max="16384" width="9.140625" style="159"/>
  </cols>
  <sheetData>
    <row r="1" spans="1:6" s="155" customFormat="1" ht="15.75" customHeight="1" x14ac:dyDescent="0.2">
      <c r="A1" s="398" t="s">
        <v>434</v>
      </c>
      <c r="B1" s="398"/>
      <c r="C1" s="398"/>
      <c r="D1" s="398"/>
      <c r="E1" s="398"/>
      <c r="F1" s="398"/>
    </row>
    <row r="2" spans="1:6" ht="13.5" thickBot="1" x14ac:dyDescent="0.25"/>
    <row r="3" spans="1:6" s="6" customFormat="1" ht="18.75" customHeight="1" x14ac:dyDescent="0.2">
      <c r="A3" s="429" t="s">
        <v>334</v>
      </c>
      <c r="B3" s="432" t="s">
        <v>335</v>
      </c>
      <c r="C3" s="434" t="s">
        <v>336</v>
      </c>
      <c r="D3" s="439" t="s">
        <v>446</v>
      </c>
      <c r="E3" s="440"/>
      <c r="F3" s="441"/>
    </row>
    <row r="4" spans="1:6" s="6" customFormat="1" ht="16.5" customHeight="1" x14ac:dyDescent="0.2">
      <c r="A4" s="430"/>
      <c r="B4" s="409"/>
      <c r="C4" s="424"/>
      <c r="D4" s="435" t="s">
        <v>230</v>
      </c>
      <c r="E4" s="386" t="s">
        <v>275</v>
      </c>
      <c r="F4" s="426"/>
    </row>
    <row r="5" spans="1:6" s="6" customFormat="1" ht="17.25" customHeight="1" x14ac:dyDescent="0.2">
      <c r="A5" s="430"/>
      <c r="B5" s="409"/>
      <c r="C5" s="424"/>
      <c r="D5" s="430"/>
      <c r="E5" s="414" t="s">
        <v>447</v>
      </c>
      <c r="F5" s="423" t="s">
        <v>448</v>
      </c>
    </row>
    <row r="6" spans="1:6" s="6" customFormat="1" ht="14.25" customHeight="1" x14ac:dyDescent="0.2">
      <c r="A6" s="430"/>
      <c r="B6" s="409"/>
      <c r="C6" s="424"/>
      <c r="D6" s="430"/>
      <c r="E6" s="437"/>
      <c r="F6" s="424"/>
    </row>
    <row r="7" spans="1:6" s="6" customFormat="1" ht="15" customHeight="1" x14ac:dyDescent="0.2">
      <c r="A7" s="430"/>
      <c r="B7" s="409"/>
      <c r="C7" s="424"/>
      <c r="D7" s="430"/>
      <c r="E7" s="437"/>
      <c r="F7" s="424"/>
    </row>
    <row r="8" spans="1:6" s="6" customFormat="1" ht="18" customHeight="1" thickBot="1" x14ac:dyDescent="0.25">
      <c r="A8" s="431"/>
      <c r="B8" s="433"/>
      <c r="C8" s="425"/>
      <c r="D8" s="436"/>
      <c r="E8" s="438"/>
      <c r="F8" s="425"/>
    </row>
    <row r="9" spans="1:6" s="155" customFormat="1" x14ac:dyDescent="0.2">
      <c r="A9" s="427" t="s">
        <v>230</v>
      </c>
      <c r="B9" s="427"/>
      <c r="C9" s="428"/>
      <c r="D9" s="266">
        <f>SUM(D10:D12)</f>
        <v>85142732</v>
      </c>
      <c r="E9" s="267">
        <f>SUM(E10:E12)</f>
        <v>15068851</v>
      </c>
      <c r="F9" s="268">
        <f>SUM(F10:F12)</f>
        <v>70073881</v>
      </c>
    </row>
    <row r="10" spans="1:6" x14ac:dyDescent="0.2">
      <c r="A10" s="399" t="s">
        <v>54</v>
      </c>
      <c r="B10" s="400"/>
      <c r="C10" s="400"/>
      <c r="D10" s="225">
        <v>537</v>
      </c>
      <c r="E10" s="152">
        <v>30</v>
      </c>
      <c r="F10" s="226">
        <v>507</v>
      </c>
    </row>
    <row r="11" spans="1:6" x14ac:dyDescent="0.2">
      <c r="A11" s="399" t="s">
        <v>280</v>
      </c>
      <c r="B11" s="400"/>
      <c r="C11" s="400"/>
      <c r="D11" s="227"/>
      <c r="E11" s="152"/>
      <c r="F11" s="226"/>
    </row>
    <row r="12" spans="1:6" s="155" customFormat="1" ht="12.75" customHeight="1" x14ac:dyDescent="0.2">
      <c r="A12" s="402" t="s">
        <v>224</v>
      </c>
      <c r="B12" s="403"/>
      <c r="C12" s="403"/>
      <c r="D12" s="269">
        <f>SUM(D13:D150)-D93</f>
        <v>85142195</v>
      </c>
      <c r="E12" s="270">
        <f>SUM(E13:E150)-E93</f>
        <v>15068821</v>
      </c>
      <c r="F12" s="271">
        <f>SUM(F13:F150)-F93</f>
        <v>70073374</v>
      </c>
    </row>
    <row r="13" spans="1:6" x14ac:dyDescent="0.2">
      <c r="A13" s="186">
        <v>1</v>
      </c>
      <c r="B13" s="187" t="s">
        <v>57</v>
      </c>
      <c r="C13" s="188" t="s">
        <v>42</v>
      </c>
      <c r="D13" s="189">
        <f>E13+F13</f>
        <v>528771</v>
      </c>
      <c r="E13" s="190">
        <v>80690</v>
      </c>
      <c r="F13" s="191">
        <v>448081</v>
      </c>
    </row>
    <row r="14" spans="1:6" x14ac:dyDescent="0.2">
      <c r="A14" s="186">
        <v>2</v>
      </c>
      <c r="B14" s="192" t="s">
        <v>58</v>
      </c>
      <c r="C14" s="188" t="s">
        <v>210</v>
      </c>
      <c r="D14" s="189">
        <f t="shared" ref="D14:D76" si="0">E14+F14</f>
        <v>507065</v>
      </c>
      <c r="E14" s="190">
        <v>68586</v>
      </c>
      <c r="F14" s="191">
        <v>438479</v>
      </c>
    </row>
    <row r="15" spans="1:6" x14ac:dyDescent="0.2">
      <c r="A15" s="186">
        <v>3</v>
      </c>
      <c r="B15" s="193" t="s">
        <v>59</v>
      </c>
      <c r="C15" s="188" t="s">
        <v>5</v>
      </c>
      <c r="D15" s="189">
        <f t="shared" si="0"/>
        <v>1387840</v>
      </c>
      <c r="E15" s="190">
        <v>205759</v>
      </c>
      <c r="F15" s="191">
        <v>1182081</v>
      </c>
    </row>
    <row r="16" spans="1:6" x14ac:dyDescent="0.2">
      <c r="A16" s="186">
        <v>4</v>
      </c>
      <c r="B16" s="187" t="s">
        <v>60</v>
      </c>
      <c r="C16" s="188" t="s">
        <v>211</v>
      </c>
      <c r="D16" s="189">
        <f t="shared" si="0"/>
        <v>613188</v>
      </c>
      <c r="E16" s="190">
        <v>96828</v>
      </c>
      <c r="F16" s="191">
        <v>516360</v>
      </c>
    </row>
    <row r="17" spans="1:6" ht="12.75" customHeight="1" x14ac:dyDescent="0.2">
      <c r="A17" s="186">
        <v>5</v>
      </c>
      <c r="B17" s="187" t="s">
        <v>61</v>
      </c>
      <c r="C17" s="188" t="s">
        <v>8</v>
      </c>
      <c r="D17" s="189">
        <f t="shared" si="0"/>
        <v>559109</v>
      </c>
      <c r="E17" s="190">
        <v>72621</v>
      </c>
      <c r="F17" s="191">
        <v>486488</v>
      </c>
    </row>
    <row r="18" spans="1:6" x14ac:dyDescent="0.2">
      <c r="A18" s="186">
        <v>6</v>
      </c>
      <c r="B18" s="193" t="s">
        <v>62</v>
      </c>
      <c r="C18" s="188" t="s">
        <v>63</v>
      </c>
      <c r="D18" s="189">
        <f t="shared" si="0"/>
        <v>2699150</v>
      </c>
      <c r="E18" s="190">
        <v>572898</v>
      </c>
      <c r="F18" s="191">
        <v>2126252</v>
      </c>
    </row>
    <row r="19" spans="1:6" x14ac:dyDescent="0.2">
      <c r="A19" s="186">
        <v>7</v>
      </c>
      <c r="B19" s="187" t="s">
        <v>64</v>
      </c>
      <c r="C19" s="188" t="s">
        <v>212</v>
      </c>
      <c r="D19" s="189">
        <f t="shared" si="0"/>
        <v>1246083</v>
      </c>
      <c r="E19" s="190">
        <v>221897</v>
      </c>
      <c r="F19" s="191">
        <v>1024186</v>
      </c>
    </row>
    <row r="20" spans="1:6" x14ac:dyDescent="0.2">
      <c r="A20" s="186">
        <v>8</v>
      </c>
      <c r="B20" s="193" t="s">
        <v>65</v>
      </c>
      <c r="C20" s="188" t="s">
        <v>17</v>
      </c>
      <c r="D20" s="189">
        <f t="shared" si="0"/>
        <v>511002</v>
      </c>
      <c r="E20" s="190">
        <v>92793</v>
      </c>
      <c r="F20" s="191">
        <v>418209</v>
      </c>
    </row>
    <row r="21" spans="1:6" x14ac:dyDescent="0.2">
      <c r="A21" s="186">
        <v>9</v>
      </c>
      <c r="B21" s="193" t="s">
        <v>66</v>
      </c>
      <c r="C21" s="188" t="s">
        <v>6</v>
      </c>
      <c r="D21" s="189">
        <f t="shared" si="0"/>
        <v>644593</v>
      </c>
      <c r="E21" s="190">
        <v>88759</v>
      </c>
      <c r="F21" s="191">
        <v>555834</v>
      </c>
    </row>
    <row r="22" spans="1:6" x14ac:dyDescent="0.2">
      <c r="A22" s="186">
        <v>10</v>
      </c>
      <c r="B22" s="193" t="s">
        <v>67</v>
      </c>
      <c r="C22" s="188" t="s">
        <v>18</v>
      </c>
      <c r="D22" s="189">
        <f t="shared" si="0"/>
        <v>762450</v>
      </c>
      <c r="E22" s="190">
        <v>117000</v>
      </c>
      <c r="F22" s="191">
        <v>645450</v>
      </c>
    </row>
    <row r="23" spans="1:6" x14ac:dyDescent="0.2">
      <c r="A23" s="186">
        <v>11</v>
      </c>
      <c r="B23" s="193" t="s">
        <v>68</v>
      </c>
      <c r="C23" s="188" t="s">
        <v>7</v>
      </c>
      <c r="D23" s="189">
        <f t="shared" si="0"/>
        <v>597148</v>
      </c>
      <c r="E23" s="190">
        <v>60517</v>
      </c>
      <c r="F23" s="191">
        <v>536631</v>
      </c>
    </row>
    <row r="24" spans="1:6" x14ac:dyDescent="0.2">
      <c r="A24" s="186">
        <v>12</v>
      </c>
      <c r="B24" s="193" t="s">
        <v>69</v>
      </c>
      <c r="C24" s="188" t="s">
        <v>19</v>
      </c>
      <c r="D24" s="189">
        <f t="shared" si="0"/>
        <v>1075175</v>
      </c>
      <c r="E24" s="190">
        <v>133138</v>
      </c>
      <c r="F24" s="191">
        <v>942037</v>
      </c>
    </row>
    <row r="25" spans="1:6" ht="12.75" customHeight="1" x14ac:dyDescent="0.2">
      <c r="A25" s="186">
        <v>13</v>
      </c>
      <c r="B25" s="193" t="s">
        <v>231</v>
      </c>
      <c r="C25" s="188" t="s">
        <v>232</v>
      </c>
      <c r="D25" s="189"/>
      <c r="E25" s="190"/>
      <c r="F25" s="191"/>
    </row>
    <row r="26" spans="1:6" x14ac:dyDescent="0.2">
      <c r="A26" s="186">
        <v>14</v>
      </c>
      <c r="B26" s="193" t="s">
        <v>70</v>
      </c>
      <c r="C26" s="188" t="s">
        <v>22</v>
      </c>
      <c r="D26" s="189">
        <f t="shared" si="0"/>
        <v>657628</v>
      </c>
      <c r="E26" s="190">
        <v>84724</v>
      </c>
      <c r="F26" s="191">
        <v>572904</v>
      </c>
    </row>
    <row r="27" spans="1:6" x14ac:dyDescent="0.2">
      <c r="A27" s="186">
        <v>15</v>
      </c>
      <c r="B27" s="193" t="s">
        <v>71</v>
      </c>
      <c r="C27" s="188" t="s">
        <v>10</v>
      </c>
      <c r="D27" s="189">
        <f t="shared" si="0"/>
        <v>750347</v>
      </c>
      <c r="E27" s="190">
        <v>104897</v>
      </c>
      <c r="F27" s="191">
        <v>645450</v>
      </c>
    </row>
    <row r="28" spans="1:6" x14ac:dyDescent="0.2">
      <c r="A28" s="186">
        <v>16</v>
      </c>
      <c r="B28" s="193" t="s">
        <v>72</v>
      </c>
      <c r="C28" s="188" t="s">
        <v>343</v>
      </c>
      <c r="D28" s="189">
        <f t="shared" si="0"/>
        <v>917280</v>
      </c>
      <c r="E28" s="190">
        <v>133138</v>
      </c>
      <c r="F28" s="191">
        <v>784142</v>
      </c>
    </row>
    <row r="29" spans="1:6" x14ac:dyDescent="0.2">
      <c r="A29" s="186">
        <v>17</v>
      </c>
      <c r="B29" s="193" t="s">
        <v>73</v>
      </c>
      <c r="C29" s="188" t="s">
        <v>9</v>
      </c>
      <c r="D29" s="189">
        <f t="shared" si="0"/>
        <v>1896071</v>
      </c>
      <c r="E29" s="190">
        <v>254173</v>
      </c>
      <c r="F29" s="191">
        <v>1641898</v>
      </c>
    </row>
    <row r="30" spans="1:6" x14ac:dyDescent="0.2">
      <c r="A30" s="186">
        <v>18</v>
      </c>
      <c r="B30" s="187" t="s">
        <v>74</v>
      </c>
      <c r="C30" s="188" t="s">
        <v>11</v>
      </c>
      <c r="D30" s="189">
        <f t="shared" si="0"/>
        <v>338465</v>
      </c>
      <c r="E30" s="190">
        <v>32276</v>
      </c>
      <c r="F30" s="191">
        <v>306189</v>
      </c>
    </row>
    <row r="31" spans="1:6" x14ac:dyDescent="0.2">
      <c r="A31" s="186">
        <v>19</v>
      </c>
      <c r="B31" s="187" t="s">
        <v>75</v>
      </c>
      <c r="C31" s="188" t="s">
        <v>213</v>
      </c>
      <c r="D31" s="189">
        <f t="shared" si="0"/>
        <v>307661</v>
      </c>
      <c r="E31" s="190">
        <v>48414</v>
      </c>
      <c r="F31" s="191">
        <v>259247</v>
      </c>
    </row>
    <row r="32" spans="1:6" x14ac:dyDescent="0.2">
      <c r="A32" s="186">
        <v>20</v>
      </c>
      <c r="B32" s="187" t="s">
        <v>76</v>
      </c>
      <c r="C32" s="188" t="s">
        <v>344</v>
      </c>
      <c r="D32" s="189">
        <f t="shared" si="0"/>
        <v>1469928</v>
      </c>
      <c r="E32" s="190">
        <v>262242</v>
      </c>
      <c r="F32" s="191">
        <v>1207686</v>
      </c>
    </row>
    <row r="33" spans="1:6" x14ac:dyDescent="0.2">
      <c r="A33" s="186">
        <v>21</v>
      </c>
      <c r="B33" s="187" t="s">
        <v>77</v>
      </c>
      <c r="C33" s="188" t="s">
        <v>38</v>
      </c>
      <c r="D33" s="189">
        <f t="shared" si="0"/>
        <v>930623</v>
      </c>
      <c r="E33" s="190">
        <v>197690</v>
      </c>
      <c r="F33" s="191">
        <v>732933</v>
      </c>
    </row>
    <row r="34" spans="1:6" x14ac:dyDescent="0.2">
      <c r="A34" s="186">
        <v>22</v>
      </c>
      <c r="B34" s="193" t="s">
        <v>78</v>
      </c>
      <c r="C34" s="188" t="s">
        <v>79</v>
      </c>
      <c r="D34" s="228">
        <f t="shared" si="0"/>
        <v>446067</v>
      </c>
      <c r="E34" s="229">
        <v>125069</v>
      </c>
      <c r="F34" s="230">
        <v>320998</v>
      </c>
    </row>
    <row r="35" spans="1:6" x14ac:dyDescent="0.2">
      <c r="A35" s="186">
        <v>23</v>
      </c>
      <c r="B35" s="193" t="s">
        <v>80</v>
      </c>
      <c r="C35" s="188" t="s">
        <v>81</v>
      </c>
      <c r="D35" s="189"/>
      <c r="E35" s="190"/>
      <c r="F35" s="191"/>
    </row>
    <row r="36" spans="1:6" x14ac:dyDescent="0.2">
      <c r="A36" s="186">
        <v>24</v>
      </c>
      <c r="B36" s="193" t="s">
        <v>82</v>
      </c>
      <c r="C36" s="188" t="s">
        <v>83</v>
      </c>
      <c r="D36" s="189"/>
      <c r="E36" s="190"/>
      <c r="F36" s="191"/>
    </row>
    <row r="37" spans="1:6" x14ac:dyDescent="0.2">
      <c r="A37" s="186">
        <v>25</v>
      </c>
      <c r="B37" s="187" t="s">
        <v>84</v>
      </c>
      <c r="C37" s="188" t="s">
        <v>85</v>
      </c>
      <c r="D37" s="189">
        <f t="shared" si="0"/>
        <v>6445024</v>
      </c>
      <c r="E37" s="190">
        <v>1161933</v>
      </c>
      <c r="F37" s="191">
        <v>5283091</v>
      </c>
    </row>
    <row r="38" spans="1:6" x14ac:dyDescent="0.2">
      <c r="A38" s="186">
        <v>26</v>
      </c>
      <c r="B38" s="193" t="s">
        <v>86</v>
      </c>
      <c r="C38" s="188" t="s">
        <v>87</v>
      </c>
      <c r="D38" s="189"/>
      <c r="E38" s="190"/>
      <c r="F38" s="191"/>
    </row>
    <row r="39" spans="1:6" x14ac:dyDescent="0.2">
      <c r="A39" s="186">
        <v>27</v>
      </c>
      <c r="B39" s="192" t="s">
        <v>88</v>
      </c>
      <c r="C39" s="188" t="s">
        <v>89</v>
      </c>
      <c r="D39" s="189"/>
      <c r="E39" s="190"/>
      <c r="F39" s="191"/>
    </row>
    <row r="40" spans="1:6" x14ac:dyDescent="0.2">
      <c r="A40" s="186">
        <v>28</v>
      </c>
      <c r="B40" s="192" t="s">
        <v>90</v>
      </c>
      <c r="C40" s="188" t="s">
        <v>39</v>
      </c>
      <c r="D40" s="189">
        <f t="shared" si="0"/>
        <v>1395615</v>
      </c>
      <c r="E40" s="190">
        <v>274345</v>
      </c>
      <c r="F40" s="191">
        <v>1121270</v>
      </c>
    </row>
    <row r="41" spans="1:6" x14ac:dyDescent="0.2">
      <c r="A41" s="186">
        <v>29</v>
      </c>
      <c r="B41" s="187" t="s">
        <v>91</v>
      </c>
      <c r="C41" s="188" t="s">
        <v>37</v>
      </c>
      <c r="D41" s="189">
        <f t="shared" si="0"/>
        <v>2440061</v>
      </c>
      <c r="E41" s="190">
        <v>496242</v>
      </c>
      <c r="F41" s="191">
        <v>1943819</v>
      </c>
    </row>
    <row r="42" spans="1:6" x14ac:dyDescent="0.2">
      <c r="A42" s="186">
        <v>30</v>
      </c>
      <c r="B42" s="192" t="s">
        <v>92</v>
      </c>
      <c r="C42" s="188" t="s">
        <v>16</v>
      </c>
      <c r="D42" s="189">
        <f t="shared" si="0"/>
        <v>575480</v>
      </c>
      <c r="E42" s="190">
        <v>84724</v>
      </c>
      <c r="F42" s="191">
        <v>490756</v>
      </c>
    </row>
    <row r="43" spans="1:6" x14ac:dyDescent="0.2">
      <c r="A43" s="186">
        <v>31</v>
      </c>
      <c r="B43" s="193" t="s">
        <v>93</v>
      </c>
      <c r="C43" s="188" t="s">
        <v>21</v>
      </c>
      <c r="D43" s="189">
        <f t="shared" si="0"/>
        <v>1814598</v>
      </c>
      <c r="E43" s="190">
        <v>334863</v>
      </c>
      <c r="F43" s="191">
        <v>1479735</v>
      </c>
    </row>
    <row r="44" spans="1:6" x14ac:dyDescent="0.2">
      <c r="A44" s="186">
        <v>32</v>
      </c>
      <c r="B44" s="192" t="s">
        <v>94</v>
      </c>
      <c r="C44" s="188" t="s">
        <v>24</v>
      </c>
      <c r="D44" s="189">
        <f t="shared" si="0"/>
        <v>725245</v>
      </c>
      <c r="E44" s="190">
        <v>133138</v>
      </c>
      <c r="F44" s="191">
        <v>592107</v>
      </c>
    </row>
    <row r="45" spans="1:6" x14ac:dyDescent="0.2">
      <c r="A45" s="186">
        <v>33</v>
      </c>
      <c r="B45" s="187" t="s">
        <v>95</v>
      </c>
      <c r="C45" s="188" t="s">
        <v>214</v>
      </c>
      <c r="D45" s="189">
        <f t="shared" si="0"/>
        <v>1748588</v>
      </c>
      <c r="E45" s="190">
        <v>351001</v>
      </c>
      <c r="F45" s="191">
        <v>1397587</v>
      </c>
    </row>
    <row r="46" spans="1:6" x14ac:dyDescent="0.2">
      <c r="A46" s="186">
        <v>34</v>
      </c>
      <c r="B46" s="194" t="s">
        <v>96</v>
      </c>
      <c r="C46" s="195" t="s">
        <v>215</v>
      </c>
      <c r="D46" s="189">
        <f t="shared" si="0"/>
        <v>718942</v>
      </c>
      <c r="E46" s="190">
        <v>112966</v>
      </c>
      <c r="F46" s="191">
        <v>605976</v>
      </c>
    </row>
    <row r="47" spans="1:6" x14ac:dyDescent="0.2">
      <c r="A47" s="186">
        <v>35</v>
      </c>
      <c r="B47" s="187" t="s">
        <v>97</v>
      </c>
      <c r="C47" s="188" t="s">
        <v>216</v>
      </c>
      <c r="D47" s="189">
        <f t="shared" si="0"/>
        <v>476961</v>
      </c>
      <c r="E47" s="190">
        <v>72621</v>
      </c>
      <c r="F47" s="191">
        <v>404340</v>
      </c>
    </row>
    <row r="48" spans="1:6" x14ac:dyDescent="0.2">
      <c r="A48" s="186">
        <v>36</v>
      </c>
      <c r="B48" s="187" t="s">
        <v>98</v>
      </c>
      <c r="C48" s="188" t="s">
        <v>23</v>
      </c>
      <c r="D48" s="189">
        <f t="shared" si="0"/>
        <v>945718</v>
      </c>
      <c r="E48" s="190">
        <v>121035</v>
      </c>
      <c r="F48" s="191">
        <v>824683</v>
      </c>
    </row>
    <row r="49" spans="1:6" x14ac:dyDescent="0.2">
      <c r="A49" s="186">
        <v>37</v>
      </c>
      <c r="B49" s="193" t="s">
        <v>99</v>
      </c>
      <c r="C49" s="188" t="s">
        <v>20</v>
      </c>
      <c r="D49" s="189">
        <f t="shared" si="0"/>
        <v>382108</v>
      </c>
      <c r="E49" s="190">
        <v>52448</v>
      </c>
      <c r="F49" s="191">
        <v>329660</v>
      </c>
    </row>
    <row r="50" spans="1:6" x14ac:dyDescent="0.2">
      <c r="A50" s="186">
        <v>38</v>
      </c>
      <c r="B50" s="192" t="s">
        <v>100</v>
      </c>
      <c r="C50" s="188" t="s">
        <v>101</v>
      </c>
      <c r="D50" s="189">
        <f t="shared" si="0"/>
        <v>453196</v>
      </c>
      <c r="E50" s="190">
        <v>133138</v>
      </c>
      <c r="F50" s="191">
        <v>320058</v>
      </c>
    </row>
    <row r="51" spans="1:6" x14ac:dyDescent="0.2">
      <c r="A51" s="186">
        <v>39</v>
      </c>
      <c r="B51" s="193" t="s">
        <v>102</v>
      </c>
      <c r="C51" s="188" t="s">
        <v>103</v>
      </c>
      <c r="D51" s="189">
        <f t="shared" si="0"/>
        <v>2232047</v>
      </c>
      <c r="E51" s="190">
        <v>403449</v>
      </c>
      <c r="F51" s="191">
        <v>1828598</v>
      </c>
    </row>
    <row r="52" spans="1:6" x14ac:dyDescent="0.2">
      <c r="A52" s="186">
        <v>40</v>
      </c>
      <c r="B52" s="187" t="s">
        <v>104</v>
      </c>
      <c r="C52" s="188" t="s">
        <v>221</v>
      </c>
      <c r="D52" s="189">
        <f t="shared" si="0"/>
        <v>719078</v>
      </c>
      <c r="E52" s="190">
        <v>129104</v>
      </c>
      <c r="F52" s="191">
        <v>589974</v>
      </c>
    </row>
    <row r="53" spans="1:6" x14ac:dyDescent="0.2">
      <c r="A53" s="186">
        <v>41</v>
      </c>
      <c r="B53" s="187" t="s">
        <v>105</v>
      </c>
      <c r="C53" s="188" t="s">
        <v>2</v>
      </c>
      <c r="D53" s="189">
        <f t="shared" si="0"/>
        <v>1507207</v>
      </c>
      <c r="E53" s="190">
        <v>318725</v>
      </c>
      <c r="F53" s="191">
        <v>1188482</v>
      </c>
    </row>
    <row r="54" spans="1:6" x14ac:dyDescent="0.2">
      <c r="A54" s="186">
        <v>42</v>
      </c>
      <c r="B54" s="193" t="s">
        <v>106</v>
      </c>
      <c r="C54" s="188" t="s">
        <v>3</v>
      </c>
      <c r="D54" s="189">
        <f t="shared" si="0"/>
        <v>491431</v>
      </c>
      <c r="E54" s="190">
        <v>80690</v>
      </c>
      <c r="F54" s="191">
        <v>410741</v>
      </c>
    </row>
    <row r="55" spans="1:6" x14ac:dyDescent="0.2">
      <c r="A55" s="186">
        <v>43</v>
      </c>
      <c r="B55" s="192" t="s">
        <v>152</v>
      </c>
      <c r="C55" s="188" t="s">
        <v>32</v>
      </c>
      <c r="D55" s="189">
        <f t="shared" si="0"/>
        <v>613458</v>
      </c>
      <c r="E55" s="190">
        <v>129104</v>
      </c>
      <c r="F55" s="191">
        <v>484354</v>
      </c>
    </row>
    <row r="56" spans="1:6" x14ac:dyDescent="0.2">
      <c r="A56" s="186">
        <v>44</v>
      </c>
      <c r="B56" s="193" t="s">
        <v>107</v>
      </c>
      <c r="C56" s="188" t="s">
        <v>217</v>
      </c>
      <c r="D56" s="189">
        <f t="shared" si="0"/>
        <v>807995</v>
      </c>
      <c r="E56" s="190">
        <v>141207</v>
      </c>
      <c r="F56" s="191">
        <v>666788</v>
      </c>
    </row>
    <row r="57" spans="1:6" x14ac:dyDescent="0.2">
      <c r="A57" s="186">
        <v>45</v>
      </c>
      <c r="B57" s="192" t="s">
        <v>108</v>
      </c>
      <c r="C57" s="188" t="s">
        <v>0</v>
      </c>
      <c r="D57" s="189">
        <f t="shared" si="0"/>
        <v>815132</v>
      </c>
      <c r="E57" s="190">
        <v>165414</v>
      </c>
      <c r="F57" s="191">
        <v>649718</v>
      </c>
    </row>
    <row r="58" spans="1:6" x14ac:dyDescent="0.2">
      <c r="A58" s="186">
        <v>46</v>
      </c>
      <c r="B58" s="193" t="s">
        <v>109</v>
      </c>
      <c r="C58" s="188" t="s">
        <v>4</v>
      </c>
      <c r="D58" s="189">
        <f t="shared" si="0"/>
        <v>338134</v>
      </c>
      <c r="E58" s="190">
        <v>56483</v>
      </c>
      <c r="F58" s="191">
        <v>281651</v>
      </c>
    </row>
    <row r="59" spans="1:6" x14ac:dyDescent="0.2">
      <c r="A59" s="186">
        <v>47</v>
      </c>
      <c r="B59" s="192" t="s">
        <v>110</v>
      </c>
      <c r="C59" s="188" t="s">
        <v>1</v>
      </c>
      <c r="D59" s="189">
        <f t="shared" si="0"/>
        <v>555209</v>
      </c>
      <c r="E59" s="190">
        <v>84724</v>
      </c>
      <c r="F59" s="191">
        <v>470485</v>
      </c>
    </row>
    <row r="60" spans="1:6" x14ac:dyDescent="0.2">
      <c r="A60" s="186">
        <v>48</v>
      </c>
      <c r="B60" s="193" t="s">
        <v>111</v>
      </c>
      <c r="C60" s="188" t="s">
        <v>218</v>
      </c>
      <c r="D60" s="189">
        <f t="shared" si="0"/>
        <v>1154123</v>
      </c>
      <c r="E60" s="190">
        <v>133138</v>
      </c>
      <c r="F60" s="191">
        <v>1020985</v>
      </c>
    </row>
    <row r="61" spans="1:6" x14ac:dyDescent="0.2">
      <c r="A61" s="186">
        <v>49</v>
      </c>
      <c r="B61" s="193" t="s">
        <v>112</v>
      </c>
      <c r="C61" s="188" t="s">
        <v>25</v>
      </c>
      <c r="D61" s="189">
        <f t="shared" si="0"/>
        <v>2901043</v>
      </c>
      <c r="E61" s="190">
        <v>476070</v>
      </c>
      <c r="F61" s="191">
        <v>2424973</v>
      </c>
    </row>
    <row r="62" spans="1:6" x14ac:dyDescent="0.2">
      <c r="A62" s="186">
        <v>50</v>
      </c>
      <c r="B62" s="193" t="s">
        <v>160</v>
      </c>
      <c r="C62" s="188" t="s">
        <v>53</v>
      </c>
      <c r="D62" s="189">
        <f t="shared" si="0"/>
        <v>460394</v>
      </c>
      <c r="E62" s="190">
        <v>100862</v>
      </c>
      <c r="F62" s="191">
        <v>359532</v>
      </c>
    </row>
    <row r="63" spans="1:6" x14ac:dyDescent="0.2">
      <c r="A63" s="186">
        <v>51</v>
      </c>
      <c r="B63" s="193" t="s">
        <v>113</v>
      </c>
      <c r="C63" s="188" t="s">
        <v>219</v>
      </c>
      <c r="D63" s="189">
        <f t="shared" si="0"/>
        <v>518568</v>
      </c>
      <c r="E63" s="190">
        <v>72621</v>
      </c>
      <c r="F63" s="191">
        <v>445947</v>
      </c>
    </row>
    <row r="64" spans="1:6" x14ac:dyDescent="0.2">
      <c r="A64" s="186">
        <v>52</v>
      </c>
      <c r="B64" s="192" t="s">
        <v>162</v>
      </c>
      <c r="C64" s="188" t="s">
        <v>220</v>
      </c>
      <c r="D64" s="189">
        <f t="shared" si="0"/>
        <v>642226</v>
      </c>
      <c r="E64" s="190">
        <v>92793</v>
      </c>
      <c r="F64" s="191">
        <v>549433</v>
      </c>
    </row>
    <row r="65" spans="1:6" x14ac:dyDescent="0.2">
      <c r="A65" s="186">
        <v>53</v>
      </c>
      <c r="B65" s="193" t="s">
        <v>223</v>
      </c>
      <c r="C65" s="188" t="s">
        <v>222</v>
      </c>
      <c r="D65" s="189"/>
      <c r="E65" s="190"/>
      <c r="F65" s="191"/>
    </row>
    <row r="66" spans="1:6" ht="12.75" customHeight="1" x14ac:dyDescent="0.2">
      <c r="A66" s="186">
        <v>54</v>
      </c>
      <c r="B66" s="193" t="s">
        <v>233</v>
      </c>
      <c r="C66" s="188" t="s">
        <v>234</v>
      </c>
      <c r="D66" s="189"/>
      <c r="E66" s="190"/>
      <c r="F66" s="191"/>
    </row>
    <row r="67" spans="1:6" ht="13.5" customHeight="1" x14ac:dyDescent="0.2">
      <c r="A67" s="186">
        <v>55</v>
      </c>
      <c r="B67" s="193" t="s">
        <v>114</v>
      </c>
      <c r="C67" s="188" t="s">
        <v>52</v>
      </c>
      <c r="D67" s="189"/>
      <c r="E67" s="190"/>
      <c r="F67" s="191"/>
    </row>
    <row r="68" spans="1:6" ht="12" customHeight="1" x14ac:dyDescent="0.2">
      <c r="A68" s="186">
        <v>56</v>
      </c>
      <c r="B68" s="192" t="s">
        <v>115</v>
      </c>
      <c r="C68" s="188" t="s">
        <v>235</v>
      </c>
      <c r="D68" s="189"/>
      <c r="E68" s="190"/>
      <c r="F68" s="191"/>
    </row>
    <row r="69" spans="1:6" ht="15.75" customHeight="1" x14ac:dyDescent="0.2">
      <c r="A69" s="186">
        <v>57</v>
      </c>
      <c r="B69" s="187" t="s">
        <v>116</v>
      </c>
      <c r="C69" s="188" t="s">
        <v>117</v>
      </c>
      <c r="D69" s="189"/>
      <c r="E69" s="190"/>
      <c r="F69" s="191"/>
    </row>
    <row r="70" spans="1:6" ht="12" customHeight="1" x14ac:dyDescent="0.2">
      <c r="A70" s="186">
        <v>58</v>
      </c>
      <c r="B70" s="192" t="s">
        <v>118</v>
      </c>
      <c r="C70" s="188" t="s">
        <v>236</v>
      </c>
      <c r="D70" s="189"/>
      <c r="E70" s="190"/>
      <c r="F70" s="191"/>
    </row>
    <row r="71" spans="1:6" ht="13.5" customHeight="1" x14ac:dyDescent="0.2">
      <c r="A71" s="186">
        <v>59</v>
      </c>
      <c r="B71" s="193" t="s">
        <v>119</v>
      </c>
      <c r="C71" s="188" t="s">
        <v>326</v>
      </c>
      <c r="D71" s="189"/>
      <c r="E71" s="190"/>
      <c r="F71" s="191"/>
    </row>
    <row r="72" spans="1:6" ht="27.75" customHeight="1" x14ac:dyDescent="0.2">
      <c r="A72" s="186">
        <v>60</v>
      </c>
      <c r="B72" s="187" t="s">
        <v>120</v>
      </c>
      <c r="C72" s="188" t="s">
        <v>237</v>
      </c>
      <c r="D72" s="189"/>
      <c r="E72" s="190"/>
      <c r="F72" s="191"/>
    </row>
    <row r="73" spans="1:6" ht="27.75" customHeight="1" x14ac:dyDescent="0.2">
      <c r="A73" s="186">
        <v>61</v>
      </c>
      <c r="B73" s="187" t="s">
        <v>121</v>
      </c>
      <c r="C73" s="188" t="s">
        <v>238</v>
      </c>
      <c r="D73" s="189"/>
      <c r="E73" s="190"/>
      <c r="F73" s="191"/>
    </row>
    <row r="74" spans="1:6" x14ac:dyDescent="0.2">
      <c r="A74" s="186">
        <v>62</v>
      </c>
      <c r="B74" s="192" t="s">
        <v>122</v>
      </c>
      <c r="C74" s="188" t="s">
        <v>239</v>
      </c>
      <c r="D74" s="189">
        <f t="shared" si="0"/>
        <v>2116826</v>
      </c>
      <c r="E74" s="190">
        <v>403449</v>
      </c>
      <c r="F74" s="191">
        <v>1713377</v>
      </c>
    </row>
    <row r="75" spans="1:6" x14ac:dyDescent="0.2">
      <c r="A75" s="186">
        <v>63</v>
      </c>
      <c r="B75" s="192" t="s">
        <v>123</v>
      </c>
      <c r="C75" s="188" t="s">
        <v>51</v>
      </c>
      <c r="D75" s="189">
        <f t="shared" si="0"/>
        <v>1392513</v>
      </c>
      <c r="E75" s="190">
        <v>254173</v>
      </c>
      <c r="F75" s="191">
        <v>1138340</v>
      </c>
    </row>
    <row r="76" spans="1:6" x14ac:dyDescent="0.2">
      <c r="A76" s="186">
        <v>64</v>
      </c>
      <c r="B76" s="192" t="s">
        <v>124</v>
      </c>
      <c r="C76" s="188" t="s">
        <v>240</v>
      </c>
      <c r="D76" s="189">
        <f t="shared" si="0"/>
        <v>2818526</v>
      </c>
      <c r="E76" s="190">
        <v>463966</v>
      </c>
      <c r="F76" s="191">
        <v>2354560</v>
      </c>
    </row>
    <row r="77" spans="1:6" ht="15" customHeight="1" x14ac:dyDescent="0.2">
      <c r="A77" s="186">
        <v>65</v>
      </c>
      <c r="B77" s="192" t="s">
        <v>125</v>
      </c>
      <c r="C77" s="188" t="s">
        <v>241</v>
      </c>
      <c r="D77" s="189"/>
      <c r="E77" s="190"/>
      <c r="F77" s="191"/>
    </row>
    <row r="78" spans="1:6" ht="15" customHeight="1" x14ac:dyDescent="0.2">
      <c r="A78" s="186">
        <v>66</v>
      </c>
      <c r="B78" s="187" t="s">
        <v>126</v>
      </c>
      <c r="C78" s="188" t="s">
        <v>242</v>
      </c>
      <c r="D78" s="189"/>
      <c r="E78" s="190"/>
      <c r="F78" s="191"/>
    </row>
    <row r="79" spans="1:6" ht="15" customHeight="1" x14ac:dyDescent="0.2">
      <c r="A79" s="186">
        <v>67</v>
      </c>
      <c r="B79" s="192" t="s">
        <v>127</v>
      </c>
      <c r="C79" s="188" t="s">
        <v>243</v>
      </c>
      <c r="D79" s="189"/>
      <c r="E79" s="190"/>
      <c r="F79" s="191"/>
    </row>
    <row r="80" spans="1:6" ht="15" customHeight="1" x14ac:dyDescent="0.2">
      <c r="A80" s="186">
        <v>68</v>
      </c>
      <c r="B80" s="192" t="s">
        <v>128</v>
      </c>
      <c r="C80" s="188" t="s">
        <v>244</v>
      </c>
      <c r="D80" s="189"/>
      <c r="E80" s="190"/>
      <c r="F80" s="191"/>
    </row>
    <row r="81" spans="1:6" ht="15" customHeight="1" x14ac:dyDescent="0.2">
      <c r="A81" s="186">
        <v>69</v>
      </c>
      <c r="B81" s="187" t="s">
        <v>129</v>
      </c>
      <c r="C81" s="188" t="s">
        <v>245</v>
      </c>
      <c r="D81" s="189"/>
      <c r="E81" s="190"/>
      <c r="F81" s="191"/>
    </row>
    <row r="82" spans="1:6" ht="15" customHeight="1" x14ac:dyDescent="0.2">
      <c r="A82" s="186">
        <v>70</v>
      </c>
      <c r="B82" s="187" t="s">
        <v>130</v>
      </c>
      <c r="C82" s="188" t="s">
        <v>246</v>
      </c>
      <c r="D82" s="189"/>
      <c r="E82" s="190"/>
      <c r="F82" s="191"/>
    </row>
    <row r="83" spans="1:6" ht="15" customHeight="1" x14ac:dyDescent="0.2">
      <c r="A83" s="186">
        <v>71</v>
      </c>
      <c r="B83" s="187" t="s">
        <v>131</v>
      </c>
      <c r="C83" s="188" t="s">
        <v>247</v>
      </c>
      <c r="D83" s="189"/>
      <c r="E83" s="190"/>
      <c r="F83" s="191"/>
    </row>
    <row r="84" spans="1:6" ht="15" customHeight="1" x14ac:dyDescent="0.2">
      <c r="A84" s="186">
        <v>72</v>
      </c>
      <c r="B84" s="193" t="s">
        <v>132</v>
      </c>
      <c r="C84" s="188" t="s">
        <v>133</v>
      </c>
      <c r="D84" s="189">
        <f t="shared" ref="D84:D140" si="1">E84+F84</f>
        <v>1632998</v>
      </c>
      <c r="E84" s="190">
        <v>338897</v>
      </c>
      <c r="F84" s="191">
        <v>1294101</v>
      </c>
    </row>
    <row r="85" spans="1:6" x14ac:dyDescent="0.2">
      <c r="A85" s="186">
        <v>73</v>
      </c>
      <c r="B85" s="187" t="s">
        <v>134</v>
      </c>
      <c r="C85" s="188" t="s">
        <v>248</v>
      </c>
      <c r="D85" s="189">
        <f t="shared" si="1"/>
        <v>3292728</v>
      </c>
      <c r="E85" s="190">
        <v>621311</v>
      </c>
      <c r="F85" s="191">
        <v>2671417</v>
      </c>
    </row>
    <row r="86" spans="1:6" x14ac:dyDescent="0.2">
      <c r="A86" s="186">
        <v>74</v>
      </c>
      <c r="B86" s="193" t="s">
        <v>135</v>
      </c>
      <c r="C86" s="188" t="s">
        <v>35</v>
      </c>
      <c r="D86" s="189">
        <f t="shared" si="1"/>
        <v>2344533</v>
      </c>
      <c r="E86" s="190">
        <v>395380</v>
      </c>
      <c r="F86" s="191">
        <v>1949153</v>
      </c>
    </row>
    <row r="87" spans="1:6" x14ac:dyDescent="0.2">
      <c r="A87" s="186">
        <v>75</v>
      </c>
      <c r="B87" s="187" t="s">
        <v>136</v>
      </c>
      <c r="C87" s="188" t="s">
        <v>414</v>
      </c>
      <c r="D87" s="189">
        <f t="shared" si="1"/>
        <v>1356374</v>
      </c>
      <c r="E87" s="190">
        <v>270311</v>
      </c>
      <c r="F87" s="191">
        <v>1086063</v>
      </c>
    </row>
    <row r="88" spans="1:6" x14ac:dyDescent="0.2">
      <c r="A88" s="186">
        <v>76</v>
      </c>
      <c r="B88" s="187" t="s">
        <v>137</v>
      </c>
      <c r="C88" s="188" t="s">
        <v>36</v>
      </c>
      <c r="D88" s="189">
        <f t="shared" si="1"/>
        <v>3833273</v>
      </c>
      <c r="E88" s="190">
        <v>738312</v>
      </c>
      <c r="F88" s="191">
        <v>3094961</v>
      </c>
    </row>
    <row r="89" spans="1:6" x14ac:dyDescent="0.2">
      <c r="A89" s="186">
        <v>77</v>
      </c>
      <c r="B89" s="187" t="s">
        <v>138</v>
      </c>
      <c r="C89" s="188" t="s">
        <v>50</v>
      </c>
      <c r="D89" s="189"/>
      <c r="E89" s="190">
        <v>0</v>
      </c>
      <c r="F89" s="191">
        <v>0</v>
      </c>
    </row>
    <row r="90" spans="1:6" s="155" customFormat="1" x14ac:dyDescent="0.2">
      <c r="A90" s="186">
        <v>78</v>
      </c>
      <c r="B90" s="187" t="s">
        <v>139</v>
      </c>
      <c r="C90" s="188" t="s">
        <v>229</v>
      </c>
      <c r="D90" s="189">
        <f t="shared" si="1"/>
        <v>3028367</v>
      </c>
      <c r="E90" s="190">
        <v>488173</v>
      </c>
      <c r="F90" s="191">
        <v>2540194</v>
      </c>
    </row>
    <row r="91" spans="1:6" x14ac:dyDescent="0.2">
      <c r="A91" s="186">
        <v>79</v>
      </c>
      <c r="B91" s="187" t="s">
        <v>140</v>
      </c>
      <c r="C91" s="188" t="s">
        <v>310</v>
      </c>
      <c r="D91" s="189"/>
      <c r="E91" s="190"/>
      <c r="F91" s="191"/>
    </row>
    <row r="92" spans="1:6" x14ac:dyDescent="0.2">
      <c r="A92" s="186">
        <v>80</v>
      </c>
      <c r="B92" s="192" t="s">
        <v>141</v>
      </c>
      <c r="C92" s="188" t="s">
        <v>259</v>
      </c>
      <c r="D92" s="189"/>
      <c r="E92" s="190"/>
      <c r="F92" s="191"/>
    </row>
    <row r="93" spans="1:6" s="155" customFormat="1" ht="27" customHeight="1" x14ac:dyDescent="0.2">
      <c r="A93" s="417">
        <v>81</v>
      </c>
      <c r="B93" s="420" t="s">
        <v>142</v>
      </c>
      <c r="C93" s="196" t="s">
        <v>249</v>
      </c>
      <c r="D93" s="197">
        <f t="shared" si="1"/>
        <v>16003</v>
      </c>
      <c r="E93" s="198"/>
      <c r="F93" s="199">
        <v>16003</v>
      </c>
    </row>
    <row r="94" spans="1:6" ht="43.5" customHeight="1" x14ac:dyDescent="0.2">
      <c r="A94" s="418"/>
      <c r="B94" s="421"/>
      <c r="C94" s="188" t="s">
        <v>308</v>
      </c>
      <c r="D94" s="189">
        <f t="shared" si="1"/>
        <v>16003</v>
      </c>
      <c r="E94" s="190"/>
      <c r="F94" s="191">
        <v>16003</v>
      </c>
    </row>
    <row r="95" spans="1:6" ht="27.75" customHeight="1" x14ac:dyDescent="0.2">
      <c r="A95" s="418"/>
      <c r="B95" s="421"/>
      <c r="C95" s="188" t="s">
        <v>250</v>
      </c>
      <c r="D95" s="189"/>
      <c r="E95" s="190"/>
      <c r="F95" s="191"/>
    </row>
    <row r="96" spans="1:6" ht="39" customHeight="1" x14ac:dyDescent="0.2">
      <c r="A96" s="419"/>
      <c r="B96" s="422"/>
      <c r="C96" s="200" t="s">
        <v>309</v>
      </c>
      <c r="D96" s="189"/>
      <c r="E96" s="190"/>
      <c r="F96" s="191"/>
    </row>
    <row r="97" spans="1:6" ht="25.5" x14ac:dyDescent="0.2">
      <c r="A97" s="186">
        <v>82</v>
      </c>
      <c r="B97" s="192" t="s">
        <v>143</v>
      </c>
      <c r="C97" s="188" t="s">
        <v>49</v>
      </c>
      <c r="D97" s="189"/>
      <c r="E97" s="190"/>
      <c r="F97" s="191"/>
    </row>
    <row r="98" spans="1:6" x14ac:dyDescent="0.2">
      <c r="A98" s="186">
        <v>83</v>
      </c>
      <c r="B98" s="192" t="s">
        <v>144</v>
      </c>
      <c r="C98" s="188" t="s">
        <v>145</v>
      </c>
      <c r="D98" s="189">
        <f t="shared" si="1"/>
        <v>160765</v>
      </c>
      <c r="E98" s="190">
        <v>24207</v>
      </c>
      <c r="F98" s="191">
        <v>136558</v>
      </c>
    </row>
    <row r="99" spans="1:6" x14ac:dyDescent="0.2">
      <c r="A99" s="186">
        <v>84</v>
      </c>
      <c r="B99" s="193" t="s">
        <v>146</v>
      </c>
      <c r="C99" s="188" t="s">
        <v>147</v>
      </c>
      <c r="D99" s="189">
        <f t="shared" si="1"/>
        <v>884380</v>
      </c>
      <c r="E99" s="190">
        <v>185587</v>
      </c>
      <c r="F99" s="191">
        <v>698793</v>
      </c>
    </row>
    <row r="100" spans="1:6" x14ac:dyDescent="0.2">
      <c r="A100" s="186">
        <v>85</v>
      </c>
      <c r="B100" s="192" t="s">
        <v>148</v>
      </c>
      <c r="C100" s="188" t="s">
        <v>27</v>
      </c>
      <c r="D100" s="189">
        <f t="shared" si="1"/>
        <v>408547</v>
      </c>
      <c r="E100" s="190">
        <v>56483</v>
      </c>
      <c r="F100" s="191">
        <v>352064</v>
      </c>
    </row>
    <row r="101" spans="1:6" x14ac:dyDescent="0.2">
      <c r="A101" s="186">
        <v>86</v>
      </c>
      <c r="B101" s="193" t="s">
        <v>149</v>
      </c>
      <c r="C101" s="188" t="s">
        <v>12</v>
      </c>
      <c r="D101" s="189">
        <f t="shared" si="1"/>
        <v>436052</v>
      </c>
      <c r="E101" s="190">
        <v>60517</v>
      </c>
      <c r="F101" s="191">
        <v>375535</v>
      </c>
    </row>
    <row r="102" spans="1:6" x14ac:dyDescent="0.2">
      <c r="A102" s="186">
        <v>87</v>
      </c>
      <c r="B102" s="193" t="s">
        <v>150</v>
      </c>
      <c r="C102" s="188" t="s">
        <v>26</v>
      </c>
      <c r="D102" s="189">
        <f t="shared" si="1"/>
        <v>1109954</v>
      </c>
      <c r="E102" s="190">
        <v>177518</v>
      </c>
      <c r="F102" s="191">
        <v>932436</v>
      </c>
    </row>
    <row r="103" spans="1:6" ht="12.75" customHeight="1" x14ac:dyDescent="0.2">
      <c r="A103" s="186">
        <v>88</v>
      </c>
      <c r="B103" s="192" t="s">
        <v>151</v>
      </c>
      <c r="C103" s="188" t="s">
        <v>43</v>
      </c>
      <c r="D103" s="189">
        <f t="shared" si="1"/>
        <v>547975</v>
      </c>
      <c r="E103" s="190">
        <v>80690</v>
      </c>
      <c r="F103" s="191">
        <v>467285</v>
      </c>
    </row>
    <row r="104" spans="1:6" x14ac:dyDescent="0.2">
      <c r="A104" s="186">
        <v>89</v>
      </c>
      <c r="B104" s="187" t="s">
        <v>153</v>
      </c>
      <c r="C104" s="188" t="s">
        <v>28</v>
      </c>
      <c r="D104" s="189">
        <f t="shared" si="1"/>
        <v>1149832</v>
      </c>
      <c r="E104" s="190">
        <v>225931</v>
      </c>
      <c r="F104" s="191">
        <v>923901</v>
      </c>
    </row>
    <row r="105" spans="1:6" x14ac:dyDescent="0.2">
      <c r="A105" s="186">
        <v>90</v>
      </c>
      <c r="B105" s="187" t="s">
        <v>154</v>
      </c>
      <c r="C105" s="188" t="s">
        <v>29</v>
      </c>
      <c r="D105" s="189">
        <f t="shared" si="1"/>
        <v>975664</v>
      </c>
      <c r="E105" s="190">
        <v>193656</v>
      </c>
      <c r="F105" s="191">
        <v>782008</v>
      </c>
    </row>
    <row r="106" spans="1:6" x14ac:dyDescent="0.2">
      <c r="A106" s="186">
        <v>91</v>
      </c>
      <c r="B106" s="193" t="s">
        <v>155</v>
      </c>
      <c r="C106" s="188" t="s">
        <v>14</v>
      </c>
      <c r="D106" s="189">
        <f t="shared" si="1"/>
        <v>405346</v>
      </c>
      <c r="E106" s="190">
        <v>56483</v>
      </c>
      <c r="F106" s="191">
        <v>348863</v>
      </c>
    </row>
    <row r="107" spans="1:6" x14ac:dyDescent="0.2">
      <c r="A107" s="186">
        <v>92</v>
      </c>
      <c r="B107" s="187" t="s">
        <v>156</v>
      </c>
      <c r="C107" s="188" t="s">
        <v>30</v>
      </c>
      <c r="D107" s="189">
        <f t="shared" si="1"/>
        <v>763420</v>
      </c>
      <c r="E107" s="190">
        <v>137173</v>
      </c>
      <c r="F107" s="191">
        <v>626247</v>
      </c>
    </row>
    <row r="108" spans="1:6" x14ac:dyDescent="0.2">
      <c r="A108" s="186">
        <v>93</v>
      </c>
      <c r="B108" s="187" t="s">
        <v>157</v>
      </c>
      <c r="C108" s="188" t="s">
        <v>15</v>
      </c>
      <c r="D108" s="189">
        <f t="shared" si="1"/>
        <v>588185</v>
      </c>
      <c r="E108" s="190">
        <v>104897</v>
      </c>
      <c r="F108" s="191">
        <v>483288</v>
      </c>
    </row>
    <row r="109" spans="1:6" x14ac:dyDescent="0.2">
      <c r="A109" s="186">
        <v>94</v>
      </c>
      <c r="B109" s="192" t="s">
        <v>158</v>
      </c>
      <c r="C109" s="188" t="s">
        <v>13</v>
      </c>
      <c r="D109" s="189">
        <f t="shared" si="1"/>
        <v>667034</v>
      </c>
      <c r="E109" s="190">
        <v>125069</v>
      </c>
      <c r="F109" s="191">
        <v>541965</v>
      </c>
    </row>
    <row r="110" spans="1:6" x14ac:dyDescent="0.2">
      <c r="A110" s="186">
        <v>95</v>
      </c>
      <c r="B110" s="193" t="s">
        <v>159</v>
      </c>
      <c r="C110" s="188" t="s">
        <v>31</v>
      </c>
      <c r="D110" s="189">
        <f t="shared" si="1"/>
        <v>373107</v>
      </c>
      <c r="E110" s="190">
        <v>60517</v>
      </c>
      <c r="F110" s="191">
        <v>312590</v>
      </c>
    </row>
    <row r="111" spans="1:6" x14ac:dyDescent="0.2">
      <c r="A111" s="186">
        <v>96</v>
      </c>
      <c r="B111" s="187" t="s">
        <v>161</v>
      </c>
      <c r="C111" s="188" t="s">
        <v>33</v>
      </c>
      <c r="D111" s="189">
        <f t="shared" si="1"/>
        <v>1174431</v>
      </c>
      <c r="E111" s="190">
        <v>169449</v>
      </c>
      <c r="F111" s="191">
        <v>1004982</v>
      </c>
    </row>
    <row r="112" spans="1:6" x14ac:dyDescent="0.2">
      <c r="A112" s="186">
        <v>97</v>
      </c>
      <c r="B112" s="187" t="s">
        <v>163</v>
      </c>
      <c r="C112" s="188" t="s">
        <v>164</v>
      </c>
      <c r="D112" s="189"/>
      <c r="E112" s="190"/>
      <c r="F112" s="191"/>
    </row>
    <row r="113" spans="1:6" x14ac:dyDescent="0.2">
      <c r="A113" s="186">
        <v>98</v>
      </c>
      <c r="B113" s="187" t="s">
        <v>165</v>
      </c>
      <c r="C113" s="188" t="s">
        <v>166</v>
      </c>
      <c r="D113" s="189"/>
      <c r="E113" s="190"/>
      <c r="F113" s="191"/>
    </row>
    <row r="114" spans="1:6" x14ac:dyDescent="0.2">
      <c r="A114" s="186">
        <v>99</v>
      </c>
      <c r="B114" s="193" t="s">
        <v>167</v>
      </c>
      <c r="C114" s="188" t="s">
        <v>168</v>
      </c>
      <c r="D114" s="189"/>
      <c r="E114" s="190"/>
      <c r="F114" s="191"/>
    </row>
    <row r="115" spans="1:6" ht="15.75" customHeight="1" x14ac:dyDescent="0.2">
      <c r="A115" s="186">
        <v>100</v>
      </c>
      <c r="B115" s="193" t="s">
        <v>169</v>
      </c>
      <c r="C115" s="188" t="s">
        <v>170</v>
      </c>
      <c r="D115" s="189"/>
      <c r="E115" s="190"/>
      <c r="F115" s="191"/>
    </row>
    <row r="116" spans="1:6" ht="12.75" customHeight="1" x14ac:dyDescent="0.2">
      <c r="A116" s="186">
        <v>101</v>
      </c>
      <c r="B116" s="193" t="s">
        <v>171</v>
      </c>
      <c r="C116" s="188" t="s">
        <v>172</v>
      </c>
      <c r="D116" s="189"/>
      <c r="E116" s="190"/>
      <c r="F116" s="191"/>
    </row>
    <row r="117" spans="1:6" x14ac:dyDescent="0.2">
      <c r="A117" s="186">
        <v>102</v>
      </c>
      <c r="B117" s="193" t="s">
        <v>173</v>
      </c>
      <c r="C117" s="188" t="s">
        <v>174</v>
      </c>
      <c r="D117" s="189"/>
      <c r="E117" s="190"/>
      <c r="F117" s="191"/>
    </row>
    <row r="118" spans="1:6" ht="12.75" customHeight="1" x14ac:dyDescent="0.2">
      <c r="A118" s="186">
        <v>103</v>
      </c>
      <c r="B118" s="193" t="s">
        <v>175</v>
      </c>
      <c r="C118" s="188" t="s">
        <v>176</v>
      </c>
      <c r="D118" s="189"/>
      <c r="E118" s="190"/>
      <c r="F118" s="191"/>
    </row>
    <row r="119" spans="1:6" x14ac:dyDescent="0.2">
      <c r="A119" s="186">
        <v>104</v>
      </c>
      <c r="B119" s="201" t="s">
        <v>177</v>
      </c>
      <c r="C119" s="195" t="s">
        <v>178</v>
      </c>
      <c r="D119" s="189"/>
      <c r="E119" s="190"/>
      <c r="F119" s="191"/>
    </row>
    <row r="120" spans="1:6" x14ac:dyDescent="0.2">
      <c r="A120" s="186">
        <v>105</v>
      </c>
      <c r="B120" s="192" t="s">
        <v>179</v>
      </c>
      <c r="C120" s="188" t="s">
        <v>180</v>
      </c>
      <c r="D120" s="189"/>
      <c r="E120" s="190"/>
      <c r="F120" s="191"/>
    </row>
    <row r="121" spans="1:6" ht="12.75" customHeight="1" x14ac:dyDescent="0.2">
      <c r="A121" s="186">
        <v>106</v>
      </c>
      <c r="B121" s="193" t="s">
        <v>181</v>
      </c>
      <c r="C121" s="188" t="s">
        <v>182</v>
      </c>
      <c r="D121" s="189"/>
      <c r="E121" s="190"/>
      <c r="F121" s="191"/>
    </row>
    <row r="122" spans="1:6" ht="12.75" customHeight="1" x14ac:dyDescent="0.2">
      <c r="A122" s="186">
        <v>107</v>
      </c>
      <c r="B122" s="187" t="s">
        <v>183</v>
      </c>
      <c r="C122" s="202" t="s">
        <v>184</v>
      </c>
      <c r="D122" s="189"/>
      <c r="E122" s="190"/>
      <c r="F122" s="191"/>
    </row>
    <row r="123" spans="1:6" x14ac:dyDescent="0.2">
      <c r="A123" s="186">
        <v>108</v>
      </c>
      <c r="B123" s="193" t="s">
        <v>185</v>
      </c>
      <c r="C123" s="188" t="s">
        <v>262</v>
      </c>
      <c r="D123" s="189"/>
      <c r="E123" s="190"/>
      <c r="F123" s="191"/>
    </row>
    <row r="124" spans="1:6" x14ac:dyDescent="0.2">
      <c r="A124" s="186">
        <v>109</v>
      </c>
      <c r="B124" s="192" t="s">
        <v>186</v>
      </c>
      <c r="C124" s="188" t="s">
        <v>251</v>
      </c>
      <c r="D124" s="189"/>
      <c r="E124" s="190"/>
      <c r="F124" s="191"/>
    </row>
    <row r="125" spans="1:6" x14ac:dyDescent="0.2">
      <c r="A125" s="186">
        <v>110</v>
      </c>
      <c r="B125" s="187" t="s">
        <v>330</v>
      </c>
      <c r="C125" s="188" t="s">
        <v>318</v>
      </c>
      <c r="D125" s="189"/>
      <c r="E125" s="190"/>
      <c r="F125" s="191"/>
    </row>
    <row r="126" spans="1:6" x14ac:dyDescent="0.2">
      <c r="A126" s="186">
        <v>111</v>
      </c>
      <c r="B126" s="203" t="s">
        <v>419</v>
      </c>
      <c r="C126" s="222" t="s">
        <v>420</v>
      </c>
      <c r="D126" s="189"/>
      <c r="E126" s="190"/>
      <c r="F126" s="191"/>
    </row>
    <row r="127" spans="1:6" x14ac:dyDescent="0.2">
      <c r="A127" s="186">
        <v>112</v>
      </c>
      <c r="B127" s="204" t="s">
        <v>187</v>
      </c>
      <c r="C127" s="223" t="s">
        <v>321</v>
      </c>
      <c r="D127" s="189"/>
      <c r="E127" s="190"/>
      <c r="F127" s="191"/>
    </row>
    <row r="128" spans="1:6" x14ac:dyDescent="0.2">
      <c r="A128" s="186">
        <v>113</v>
      </c>
      <c r="B128" s="193" t="s">
        <v>188</v>
      </c>
      <c r="C128" s="188" t="s">
        <v>189</v>
      </c>
      <c r="D128" s="189"/>
      <c r="E128" s="190"/>
      <c r="F128" s="191"/>
    </row>
    <row r="129" spans="1:6" ht="13.5" customHeight="1" x14ac:dyDescent="0.2">
      <c r="A129" s="186">
        <v>114</v>
      </c>
      <c r="B129" s="193" t="s">
        <v>190</v>
      </c>
      <c r="C129" s="224" t="s">
        <v>307</v>
      </c>
      <c r="D129" s="189"/>
      <c r="E129" s="190"/>
      <c r="F129" s="191"/>
    </row>
    <row r="130" spans="1:6" x14ac:dyDescent="0.2">
      <c r="A130" s="186">
        <v>115</v>
      </c>
      <c r="B130" s="193" t="s">
        <v>191</v>
      </c>
      <c r="C130" s="188" t="s">
        <v>226</v>
      </c>
      <c r="D130" s="189"/>
      <c r="E130" s="190"/>
      <c r="F130" s="191"/>
    </row>
    <row r="131" spans="1:6" x14ac:dyDescent="0.2">
      <c r="A131" s="186">
        <v>116</v>
      </c>
      <c r="B131" s="193" t="s">
        <v>192</v>
      </c>
      <c r="C131" s="188" t="s">
        <v>193</v>
      </c>
      <c r="D131" s="189"/>
      <c r="E131" s="190"/>
      <c r="F131" s="191"/>
    </row>
    <row r="132" spans="1:6" x14ac:dyDescent="0.2">
      <c r="A132" s="186">
        <v>117</v>
      </c>
      <c r="B132" s="193" t="s">
        <v>194</v>
      </c>
      <c r="C132" s="188" t="s">
        <v>40</v>
      </c>
      <c r="D132" s="189"/>
      <c r="E132" s="190"/>
      <c r="F132" s="191"/>
    </row>
    <row r="133" spans="1:6" x14ac:dyDescent="0.2">
      <c r="A133" s="186">
        <v>118</v>
      </c>
      <c r="B133" s="187" t="s">
        <v>195</v>
      </c>
      <c r="C133" s="188" t="s">
        <v>46</v>
      </c>
      <c r="D133" s="189"/>
      <c r="E133" s="190"/>
      <c r="F133" s="191"/>
    </row>
    <row r="134" spans="1:6" x14ac:dyDescent="0.2">
      <c r="A134" s="186">
        <v>119</v>
      </c>
      <c r="B134" s="187" t="s">
        <v>196</v>
      </c>
      <c r="C134" s="188" t="s">
        <v>228</v>
      </c>
      <c r="D134" s="189"/>
      <c r="E134" s="190"/>
      <c r="F134" s="191"/>
    </row>
    <row r="135" spans="1:6" x14ac:dyDescent="0.2">
      <c r="A135" s="186">
        <v>120</v>
      </c>
      <c r="B135" s="187" t="s">
        <v>197</v>
      </c>
      <c r="C135" s="188" t="s">
        <v>48</v>
      </c>
      <c r="D135" s="189"/>
      <c r="E135" s="190"/>
      <c r="F135" s="191"/>
    </row>
    <row r="136" spans="1:6" x14ac:dyDescent="0.2">
      <c r="A136" s="186">
        <v>121</v>
      </c>
      <c r="B136" s="193" t="s">
        <v>198</v>
      </c>
      <c r="C136" s="188" t="s">
        <v>47</v>
      </c>
      <c r="D136" s="189"/>
      <c r="E136" s="190"/>
      <c r="F136" s="191"/>
    </row>
    <row r="137" spans="1:6" x14ac:dyDescent="0.2">
      <c r="A137" s="186">
        <v>122</v>
      </c>
      <c r="B137" s="193" t="s">
        <v>199</v>
      </c>
      <c r="C137" s="188" t="s">
        <v>200</v>
      </c>
      <c r="D137" s="189"/>
      <c r="E137" s="190"/>
      <c r="F137" s="191"/>
    </row>
    <row r="138" spans="1:6" x14ac:dyDescent="0.2">
      <c r="A138" s="186">
        <v>123</v>
      </c>
      <c r="B138" s="193" t="s">
        <v>201</v>
      </c>
      <c r="C138" s="188" t="s">
        <v>41</v>
      </c>
      <c r="D138" s="189"/>
      <c r="E138" s="190"/>
      <c r="F138" s="191"/>
    </row>
    <row r="139" spans="1:6" x14ac:dyDescent="0.2">
      <c r="A139" s="186">
        <v>124</v>
      </c>
      <c r="B139" s="187" t="s">
        <v>202</v>
      </c>
      <c r="C139" s="188" t="s">
        <v>227</v>
      </c>
      <c r="D139" s="189">
        <f t="shared" si="1"/>
        <v>1363242</v>
      </c>
      <c r="E139" s="190">
        <v>262242</v>
      </c>
      <c r="F139" s="191">
        <v>1101000</v>
      </c>
    </row>
    <row r="140" spans="1:6" x14ac:dyDescent="0.2">
      <c r="A140" s="186">
        <v>125</v>
      </c>
      <c r="B140" s="192" t="s">
        <v>203</v>
      </c>
      <c r="C140" s="238" t="s">
        <v>461</v>
      </c>
      <c r="D140" s="189">
        <f t="shared" si="1"/>
        <v>1578895</v>
      </c>
      <c r="E140" s="190">
        <v>407483</v>
      </c>
      <c r="F140" s="191">
        <v>1171412</v>
      </c>
    </row>
    <row r="141" spans="1:6" x14ac:dyDescent="0.2">
      <c r="A141" s="186">
        <v>126</v>
      </c>
      <c r="B141" s="193" t="s">
        <v>204</v>
      </c>
      <c r="C141" s="188" t="s">
        <v>205</v>
      </c>
      <c r="D141" s="189"/>
      <c r="E141" s="190"/>
      <c r="F141" s="191"/>
    </row>
    <row r="142" spans="1:6" x14ac:dyDescent="0.2">
      <c r="A142" s="186">
        <v>127</v>
      </c>
      <c r="B142" s="187" t="s">
        <v>206</v>
      </c>
      <c r="C142" s="188" t="s">
        <v>207</v>
      </c>
      <c r="D142" s="189"/>
      <c r="E142" s="190"/>
      <c r="F142" s="191"/>
    </row>
    <row r="143" spans="1:6" x14ac:dyDescent="0.2">
      <c r="A143" s="186">
        <v>128</v>
      </c>
      <c r="B143" s="193" t="s">
        <v>208</v>
      </c>
      <c r="C143" s="188" t="s">
        <v>209</v>
      </c>
      <c r="D143" s="189"/>
      <c r="E143" s="190"/>
      <c r="F143" s="191"/>
    </row>
    <row r="144" spans="1:6" x14ac:dyDescent="0.2">
      <c r="A144" s="186">
        <v>129</v>
      </c>
      <c r="B144" s="205" t="s">
        <v>252</v>
      </c>
      <c r="C144" s="206" t="s">
        <v>253</v>
      </c>
      <c r="D144" s="189"/>
      <c r="E144" s="190"/>
      <c r="F144" s="191"/>
    </row>
    <row r="145" spans="1:6" x14ac:dyDescent="0.2">
      <c r="A145" s="186">
        <v>130</v>
      </c>
      <c r="B145" s="207" t="s">
        <v>254</v>
      </c>
      <c r="C145" s="208" t="s">
        <v>255</v>
      </c>
      <c r="D145" s="189"/>
      <c r="E145" s="190"/>
      <c r="F145" s="191"/>
    </row>
    <row r="146" spans="1:6" x14ac:dyDescent="0.2">
      <c r="A146" s="186">
        <v>131</v>
      </c>
      <c r="B146" s="209" t="s">
        <v>256</v>
      </c>
      <c r="C146" s="210" t="s">
        <v>452</v>
      </c>
      <c r="D146" s="189"/>
      <c r="E146" s="190"/>
      <c r="F146" s="191"/>
    </row>
    <row r="147" spans="1:6" x14ac:dyDescent="0.2">
      <c r="A147" s="186">
        <v>132</v>
      </c>
      <c r="B147" s="211" t="s">
        <v>260</v>
      </c>
      <c r="C147" s="212" t="s">
        <v>261</v>
      </c>
      <c r="D147" s="189"/>
      <c r="E147" s="190"/>
      <c r="F147" s="191"/>
    </row>
    <row r="148" spans="1:6" x14ac:dyDescent="0.2">
      <c r="A148" s="186">
        <v>133</v>
      </c>
      <c r="B148" s="213" t="s">
        <v>312</v>
      </c>
      <c r="C148" s="212" t="s">
        <v>311</v>
      </c>
      <c r="D148" s="189"/>
      <c r="E148" s="190"/>
      <c r="F148" s="191"/>
    </row>
    <row r="149" spans="1:6" x14ac:dyDescent="0.2">
      <c r="A149" s="186">
        <v>134</v>
      </c>
      <c r="B149" s="214" t="s">
        <v>320</v>
      </c>
      <c r="C149" s="215" t="s">
        <v>317</v>
      </c>
      <c r="D149" s="189"/>
      <c r="E149" s="190"/>
      <c r="F149" s="191"/>
    </row>
    <row r="150" spans="1:6" ht="14.25" customHeight="1" thickBot="1" x14ac:dyDescent="0.25">
      <c r="A150" s="216">
        <v>135</v>
      </c>
      <c r="B150" s="217" t="s">
        <v>412</v>
      </c>
      <c r="C150" s="218" t="s">
        <v>413</v>
      </c>
      <c r="D150" s="219"/>
      <c r="E150" s="220"/>
      <c r="F150" s="221"/>
    </row>
  </sheetData>
  <mergeCells count="15">
    <mergeCell ref="A1:F1"/>
    <mergeCell ref="A3:A8"/>
    <mergeCell ref="B3:B8"/>
    <mergeCell ref="C3:C8"/>
    <mergeCell ref="D4:D8"/>
    <mergeCell ref="E5:E8"/>
    <mergeCell ref="D3:F3"/>
    <mergeCell ref="A93:A96"/>
    <mergeCell ref="B93:B96"/>
    <mergeCell ref="F5:F8"/>
    <mergeCell ref="E4:F4"/>
    <mergeCell ref="A11:C11"/>
    <mergeCell ref="A9:C9"/>
    <mergeCell ref="A10:C10"/>
    <mergeCell ref="A12:C12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150"/>
  <sheetViews>
    <sheetView zoomScale="98" zoomScaleNormal="98" workbookViewId="0">
      <selection activeCell="H7" sqref="H7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329" t="s">
        <v>435</v>
      </c>
      <c r="B2" s="329"/>
      <c r="C2" s="329"/>
      <c r="D2" s="329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306" t="s">
        <v>44</v>
      </c>
      <c r="B4" s="306" t="s">
        <v>56</v>
      </c>
      <c r="C4" s="306" t="s">
        <v>45</v>
      </c>
      <c r="D4" s="442" t="s">
        <v>372</v>
      </c>
    </row>
    <row r="5" spans="1:4" ht="25.5" customHeight="1" x14ac:dyDescent="0.2">
      <c r="A5" s="306"/>
      <c r="B5" s="306"/>
      <c r="C5" s="306"/>
      <c r="D5" s="443"/>
    </row>
    <row r="6" spans="1:4" ht="14.25" customHeight="1" x14ac:dyDescent="0.2">
      <c r="A6" s="306"/>
      <c r="B6" s="306"/>
      <c r="C6" s="306"/>
      <c r="D6" s="443"/>
    </row>
    <row r="7" spans="1:4" ht="21.75" customHeight="1" x14ac:dyDescent="0.2">
      <c r="A7" s="306"/>
      <c r="B7" s="306"/>
      <c r="C7" s="306"/>
      <c r="D7" s="444"/>
    </row>
    <row r="8" spans="1:4" s="3" customFormat="1" x14ac:dyDescent="0.2">
      <c r="A8" s="300" t="s">
        <v>225</v>
      </c>
      <c r="B8" s="300"/>
      <c r="C8" s="300"/>
      <c r="D8" s="129">
        <f>D11+D10+D9</f>
        <v>450555530</v>
      </c>
    </row>
    <row r="9" spans="1:4" s="3" customFormat="1" ht="11.25" customHeight="1" x14ac:dyDescent="0.2">
      <c r="A9" s="90"/>
      <c r="B9" s="90"/>
      <c r="C9" s="11" t="s">
        <v>54</v>
      </c>
      <c r="D9" s="37">
        <v>312306661.69</v>
      </c>
    </row>
    <row r="10" spans="1:4" s="3" customFormat="1" ht="11.25" customHeight="1" x14ac:dyDescent="0.2">
      <c r="A10" s="90"/>
      <c r="B10" s="90"/>
      <c r="C10" s="11" t="s">
        <v>280</v>
      </c>
      <c r="D10" s="31"/>
    </row>
    <row r="11" spans="1:4" s="3" customFormat="1" x14ac:dyDescent="0.2">
      <c r="A11" s="300" t="s">
        <v>224</v>
      </c>
      <c r="B11" s="300"/>
      <c r="C11" s="300"/>
      <c r="D11" s="30">
        <f>SUM(D12:D148)-D92</f>
        <v>138248868.31</v>
      </c>
    </row>
    <row r="12" spans="1:4" x14ac:dyDescent="0.2">
      <c r="A12" s="20">
        <v>1</v>
      </c>
      <c r="B12" s="12" t="s">
        <v>57</v>
      </c>
      <c r="C12" s="10" t="s">
        <v>42</v>
      </c>
      <c r="D12" s="29">
        <v>0</v>
      </c>
    </row>
    <row r="13" spans="1:4" x14ac:dyDescent="0.2">
      <c r="A13" s="20">
        <v>2</v>
      </c>
      <c r="B13" s="13" t="s">
        <v>58</v>
      </c>
      <c r="C13" s="10" t="s">
        <v>210</v>
      </c>
      <c r="D13" s="29">
        <v>0</v>
      </c>
    </row>
    <row r="14" spans="1:4" x14ac:dyDescent="0.2">
      <c r="A14" s="20">
        <v>3</v>
      </c>
      <c r="B14" s="21" t="s">
        <v>59</v>
      </c>
      <c r="C14" s="10" t="s">
        <v>5</v>
      </c>
      <c r="D14" s="29">
        <v>5050285.0200000005</v>
      </c>
    </row>
    <row r="15" spans="1:4" x14ac:dyDescent="0.2">
      <c r="A15" s="20">
        <v>4</v>
      </c>
      <c r="B15" s="12" t="s">
        <v>60</v>
      </c>
      <c r="C15" s="10" t="s">
        <v>211</v>
      </c>
      <c r="D15" s="29">
        <v>0</v>
      </c>
    </row>
    <row r="16" spans="1:4" x14ac:dyDescent="0.2">
      <c r="A16" s="20">
        <v>5</v>
      </c>
      <c r="B16" s="12" t="s">
        <v>61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62</v>
      </c>
      <c r="C17" s="10" t="s">
        <v>63</v>
      </c>
      <c r="D17" s="29">
        <v>9181614.7800000012</v>
      </c>
    </row>
    <row r="18" spans="1:4" x14ac:dyDescent="0.2">
      <c r="A18" s="20">
        <v>7</v>
      </c>
      <c r="B18" s="12" t="s">
        <v>64</v>
      </c>
      <c r="C18" s="10" t="s">
        <v>212</v>
      </c>
      <c r="D18" s="29">
        <v>4722919.7300000004</v>
      </c>
    </row>
    <row r="19" spans="1:4" x14ac:dyDescent="0.2">
      <c r="A19" s="20">
        <v>8</v>
      </c>
      <c r="B19" s="21" t="s">
        <v>65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66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67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68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69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x14ac:dyDescent="0.2">
      <c r="A25" s="20">
        <v>14</v>
      </c>
      <c r="B25" s="21" t="s">
        <v>70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71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72</v>
      </c>
      <c r="C27" s="10" t="s">
        <v>343</v>
      </c>
      <c r="D27" s="29">
        <v>0</v>
      </c>
    </row>
    <row r="28" spans="1:4" x14ac:dyDescent="0.2">
      <c r="A28" s="20">
        <v>17</v>
      </c>
      <c r="B28" s="21" t="s">
        <v>73</v>
      </c>
      <c r="C28" s="10" t="s">
        <v>9</v>
      </c>
      <c r="D28" s="29">
        <v>7900303.04</v>
      </c>
    </row>
    <row r="29" spans="1:4" x14ac:dyDescent="0.2">
      <c r="A29" s="20">
        <v>18</v>
      </c>
      <c r="B29" s="12" t="s">
        <v>74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75</v>
      </c>
      <c r="C30" s="10" t="s">
        <v>213</v>
      </c>
      <c r="D30" s="29">
        <v>0</v>
      </c>
    </row>
    <row r="31" spans="1:4" x14ac:dyDescent="0.2">
      <c r="A31" s="20">
        <v>20</v>
      </c>
      <c r="B31" s="12" t="s">
        <v>76</v>
      </c>
      <c r="C31" s="10" t="s">
        <v>344</v>
      </c>
      <c r="D31" s="29">
        <v>0</v>
      </c>
    </row>
    <row r="32" spans="1:4" x14ac:dyDescent="0.2">
      <c r="A32" s="20">
        <v>21</v>
      </c>
      <c r="B32" s="12" t="s">
        <v>77</v>
      </c>
      <c r="C32" s="10" t="s">
        <v>38</v>
      </c>
      <c r="D32" s="29">
        <v>5008753.9000000004</v>
      </c>
    </row>
    <row r="33" spans="1:4" x14ac:dyDescent="0.2">
      <c r="A33" s="20">
        <v>22</v>
      </c>
      <c r="B33" s="21" t="s">
        <v>78</v>
      </c>
      <c r="C33" s="10" t="s">
        <v>79</v>
      </c>
      <c r="D33" s="29">
        <v>0</v>
      </c>
    </row>
    <row r="34" spans="1:4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x14ac:dyDescent="0.2">
      <c r="A36" s="20">
        <v>25</v>
      </c>
      <c r="B36" s="12" t="s">
        <v>84</v>
      </c>
      <c r="C36" s="10" t="s">
        <v>85</v>
      </c>
      <c r="D36" s="29">
        <v>13654541.270000001</v>
      </c>
    </row>
    <row r="37" spans="1:4" x14ac:dyDescent="0.2">
      <c r="A37" s="20">
        <v>26</v>
      </c>
      <c r="B37" s="21" t="s">
        <v>86</v>
      </c>
      <c r="C37" s="10" t="s">
        <v>87</v>
      </c>
      <c r="D37" s="29">
        <v>0</v>
      </c>
    </row>
    <row r="38" spans="1:4" x14ac:dyDescent="0.2">
      <c r="A38" s="20">
        <v>27</v>
      </c>
      <c r="B38" s="13" t="s">
        <v>88</v>
      </c>
      <c r="C38" s="10" t="s">
        <v>89</v>
      </c>
      <c r="D38" s="29">
        <v>0</v>
      </c>
    </row>
    <row r="39" spans="1:4" x14ac:dyDescent="0.2">
      <c r="A39" s="20">
        <v>28</v>
      </c>
      <c r="B39" s="13" t="s">
        <v>90</v>
      </c>
      <c r="C39" s="10" t="s">
        <v>39</v>
      </c>
      <c r="D39" s="29">
        <v>4413304.6899999995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8083652.6700000037</v>
      </c>
    </row>
    <row r="41" spans="1:4" x14ac:dyDescent="0.2">
      <c r="A41" s="20">
        <v>30</v>
      </c>
      <c r="B41" s="13" t="s">
        <v>92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93</v>
      </c>
      <c r="C42" s="10" t="s">
        <v>21</v>
      </c>
      <c r="D42" s="29">
        <v>4151481.5700000003</v>
      </c>
    </row>
    <row r="43" spans="1:4" x14ac:dyDescent="0.2">
      <c r="A43" s="20">
        <v>32</v>
      </c>
      <c r="B43" s="13" t="s">
        <v>94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0</v>
      </c>
    </row>
    <row r="45" spans="1:4" x14ac:dyDescent="0.2">
      <c r="A45" s="20">
        <v>34</v>
      </c>
      <c r="B45" s="14" t="s">
        <v>96</v>
      </c>
      <c r="C45" s="15" t="s">
        <v>215</v>
      </c>
      <c r="D45" s="29">
        <v>0</v>
      </c>
    </row>
    <row r="46" spans="1:4" x14ac:dyDescent="0.2">
      <c r="A46" s="20">
        <v>35</v>
      </c>
      <c r="B46" s="12" t="s">
        <v>97</v>
      </c>
      <c r="C46" s="10" t="s">
        <v>216</v>
      </c>
      <c r="D46" s="29">
        <v>0</v>
      </c>
    </row>
    <row r="47" spans="1:4" x14ac:dyDescent="0.2">
      <c r="A47" s="20">
        <v>36</v>
      </c>
      <c r="B47" s="12" t="s">
        <v>98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99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100</v>
      </c>
      <c r="C49" s="10" t="s">
        <v>101</v>
      </c>
      <c r="D49" s="29">
        <v>0</v>
      </c>
    </row>
    <row r="50" spans="1:4" x14ac:dyDescent="0.2">
      <c r="A50" s="20">
        <v>39</v>
      </c>
      <c r="B50" s="21" t="s">
        <v>102</v>
      </c>
      <c r="C50" s="10" t="s">
        <v>103</v>
      </c>
      <c r="D50" s="29">
        <v>13267776.08</v>
      </c>
    </row>
    <row r="51" spans="1:4" x14ac:dyDescent="0.2">
      <c r="A51" s="20">
        <v>40</v>
      </c>
      <c r="B51" s="12" t="s">
        <v>104</v>
      </c>
      <c r="C51" s="10" t="s">
        <v>221</v>
      </c>
      <c r="D51" s="29">
        <v>0</v>
      </c>
    </row>
    <row r="52" spans="1:4" x14ac:dyDescent="0.2">
      <c r="A52" s="20">
        <v>41</v>
      </c>
      <c r="B52" s="12" t="s">
        <v>105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106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152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107</v>
      </c>
      <c r="C55" s="10" t="s">
        <v>217</v>
      </c>
      <c r="D55" s="29">
        <v>0</v>
      </c>
    </row>
    <row r="56" spans="1:4" x14ac:dyDescent="0.2">
      <c r="A56" s="20">
        <v>45</v>
      </c>
      <c r="B56" s="13" t="s">
        <v>108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109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110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111</v>
      </c>
      <c r="C59" s="10" t="s">
        <v>218</v>
      </c>
      <c r="D59" s="29">
        <v>0</v>
      </c>
    </row>
    <row r="60" spans="1:4" x14ac:dyDescent="0.2">
      <c r="A60" s="20">
        <v>49</v>
      </c>
      <c r="B60" s="21" t="s">
        <v>112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160</v>
      </c>
      <c r="C61" s="10" t="s">
        <v>53</v>
      </c>
      <c r="D61" s="29">
        <v>0</v>
      </c>
    </row>
    <row r="62" spans="1:4" x14ac:dyDescent="0.2">
      <c r="A62" s="20">
        <v>51</v>
      </c>
      <c r="B62" s="21" t="s">
        <v>113</v>
      </c>
      <c r="C62" s="10" t="s">
        <v>219</v>
      </c>
      <c r="D62" s="29">
        <v>0</v>
      </c>
    </row>
    <row r="63" spans="1:4" x14ac:dyDescent="0.2">
      <c r="A63" s="20">
        <v>52</v>
      </c>
      <c r="B63" s="13" t="s">
        <v>162</v>
      </c>
      <c r="C63" s="10" t="s">
        <v>220</v>
      </c>
      <c r="D63" s="29">
        <v>0</v>
      </c>
    </row>
    <row r="64" spans="1:4" x14ac:dyDescent="0.2">
      <c r="A64" s="20">
        <v>53</v>
      </c>
      <c r="B64" s="21" t="s">
        <v>223</v>
      </c>
      <c r="C64" s="10" t="s">
        <v>222</v>
      </c>
      <c r="D64" s="29">
        <v>0</v>
      </c>
    </row>
    <row r="65" spans="1:4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x14ac:dyDescent="0.2">
      <c r="A66" s="20">
        <v>55</v>
      </c>
      <c r="B66" s="21" t="s">
        <v>114</v>
      </c>
      <c r="C66" s="10" t="s">
        <v>52</v>
      </c>
      <c r="D66" s="29">
        <v>0</v>
      </c>
    </row>
    <row r="67" spans="1:4" x14ac:dyDescent="0.2">
      <c r="A67" s="20">
        <v>56</v>
      </c>
      <c r="B67" s="13" t="s">
        <v>115</v>
      </c>
      <c r="C67" s="10" t="s">
        <v>235</v>
      </c>
      <c r="D67" s="29">
        <v>0</v>
      </c>
    </row>
    <row r="68" spans="1:4" x14ac:dyDescent="0.2">
      <c r="A68" s="20">
        <v>57</v>
      </c>
      <c r="B68" s="12" t="s">
        <v>116</v>
      </c>
      <c r="C68" s="10" t="s">
        <v>117</v>
      </c>
      <c r="D68" s="29">
        <v>0</v>
      </c>
    </row>
    <row r="69" spans="1:4" x14ac:dyDescent="0.2">
      <c r="A69" s="20">
        <v>58</v>
      </c>
      <c r="B69" s="13" t="s">
        <v>118</v>
      </c>
      <c r="C69" s="10" t="s">
        <v>236</v>
      </c>
      <c r="D69" s="29">
        <v>0</v>
      </c>
    </row>
    <row r="70" spans="1:4" x14ac:dyDescent="0.2">
      <c r="A70" s="20">
        <v>59</v>
      </c>
      <c r="B70" s="21" t="s">
        <v>119</v>
      </c>
      <c r="C70" s="10" t="s">
        <v>326</v>
      </c>
      <c r="D70" s="29">
        <v>0</v>
      </c>
    </row>
    <row r="71" spans="1:4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x14ac:dyDescent="0.2">
      <c r="A72" s="20">
        <v>61</v>
      </c>
      <c r="B72" s="12" t="s">
        <v>121</v>
      </c>
      <c r="C72" s="10" t="s">
        <v>238</v>
      </c>
      <c r="D72" s="29">
        <v>0</v>
      </c>
    </row>
    <row r="73" spans="1:4" x14ac:dyDescent="0.2">
      <c r="A73" s="20">
        <v>62</v>
      </c>
      <c r="B73" s="13" t="s">
        <v>122</v>
      </c>
      <c r="C73" s="10" t="s">
        <v>239</v>
      </c>
      <c r="D73" s="29">
        <v>0</v>
      </c>
    </row>
    <row r="74" spans="1:4" x14ac:dyDescent="0.2">
      <c r="A74" s="20">
        <v>63</v>
      </c>
      <c r="B74" s="13" t="s">
        <v>123</v>
      </c>
      <c r="C74" s="10" t="s">
        <v>51</v>
      </c>
      <c r="D74" s="29">
        <v>4942965.8199999994</v>
      </c>
    </row>
    <row r="75" spans="1:4" x14ac:dyDescent="0.2">
      <c r="A75" s="20">
        <v>64</v>
      </c>
      <c r="B75" s="13" t="s">
        <v>124</v>
      </c>
      <c r="C75" s="10" t="s">
        <v>240</v>
      </c>
      <c r="D75" s="29">
        <v>0</v>
      </c>
    </row>
    <row r="76" spans="1:4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x14ac:dyDescent="0.2">
      <c r="A77" s="20">
        <v>66</v>
      </c>
      <c r="B77" s="12" t="s">
        <v>126</v>
      </c>
      <c r="C77" s="10" t="s">
        <v>242</v>
      </c>
      <c r="D77" s="29">
        <v>0</v>
      </c>
    </row>
    <row r="78" spans="1:4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x14ac:dyDescent="0.2">
      <c r="A83" s="20">
        <v>72</v>
      </c>
      <c r="B83" s="21" t="s">
        <v>132</v>
      </c>
      <c r="C83" s="10" t="s">
        <v>133</v>
      </c>
      <c r="D83" s="29">
        <v>6512317.1500000004</v>
      </c>
    </row>
    <row r="84" spans="1:4" x14ac:dyDescent="0.2">
      <c r="A84" s="20">
        <v>73</v>
      </c>
      <c r="B84" s="12" t="s">
        <v>134</v>
      </c>
      <c r="C84" s="10" t="s">
        <v>248</v>
      </c>
      <c r="D84" s="29">
        <v>5717718</v>
      </c>
    </row>
    <row r="85" spans="1:4" x14ac:dyDescent="0.2">
      <c r="A85" s="20">
        <v>74</v>
      </c>
      <c r="B85" s="21" t="s">
        <v>135</v>
      </c>
      <c r="C85" s="10" t="s">
        <v>35</v>
      </c>
      <c r="D85" s="29">
        <v>6666686.2400000021</v>
      </c>
    </row>
    <row r="86" spans="1:4" x14ac:dyDescent="0.2">
      <c r="A86" s="20">
        <v>75</v>
      </c>
      <c r="B86" s="12" t="s">
        <v>136</v>
      </c>
      <c r="C86" s="10" t="s">
        <v>414</v>
      </c>
      <c r="D86" s="29">
        <v>0</v>
      </c>
    </row>
    <row r="87" spans="1:4" x14ac:dyDescent="0.2">
      <c r="A87" s="20">
        <v>76</v>
      </c>
      <c r="B87" s="12" t="s">
        <v>137</v>
      </c>
      <c r="C87" s="10" t="s">
        <v>36</v>
      </c>
      <c r="D87" s="29">
        <v>8465188.7300000023</v>
      </c>
    </row>
    <row r="88" spans="1:4" x14ac:dyDescent="0.2">
      <c r="A88" s="20">
        <v>77</v>
      </c>
      <c r="B88" s="12" t="s">
        <v>138</v>
      </c>
      <c r="C88" s="10" t="s">
        <v>50</v>
      </c>
      <c r="D88" s="29">
        <v>0</v>
      </c>
    </row>
    <row r="89" spans="1:4" x14ac:dyDescent="0.2">
      <c r="A89" s="20">
        <v>78</v>
      </c>
      <c r="B89" s="12" t="s">
        <v>139</v>
      </c>
      <c r="C89" s="10" t="s">
        <v>229</v>
      </c>
      <c r="D89" s="29">
        <v>27778233.619999997</v>
      </c>
    </row>
    <row r="90" spans="1:4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x14ac:dyDescent="0.2">
      <c r="A92" s="288">
        <v>81</v>
      </c>
      <c r="B92" s="291" t="s">
        <v>142</v>
      </c>
      <c r="C92" s="16" t="s">
        <v>249</v>
      </c>
      <c r="D92" s="29">
        <v>0</v>
      </c>
    </row>
    <row r="93" spans="1:4" ht="24" x14ac:dyDescent="0.2">
      <c r="A93" s="289"/>
      <c r="B93" s="292"/>
      <c r="C93" s="10" t="s">
        <v>308</v>
      </c>
      <c r="D93" s="29">
        <v>0</v>
      </c>
    </row>
    <row r="94" spans="1:4" x14ac:dyDescent="0.2">
      <c r="A94" s="289"/>
      <c r="B94" s="292"/>
      <c r="C94" s="10" t="s">
        <v>250</v>
      </c>
      <c r="D94" s="29">
        <v>0</v>
      </c>
    </row>
    <row r="95" spans="1:4" ht="24" x14ac:dyDescent="0.2">
      <c r="A95" s="290"/>
      <c r="B95" s="293"/>
      <c r="C95" s="22" t="s">
        <v>309</v>
      </c>
      <c r="D95" s="29">
        <v>0</v>
      </c>
    </row>
    <row r="96" spans="1:4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x14ac:dyDescent="0.2">
      <c r="A97" s="20">
        <v>83</v>
      </c>
      <c r="B97" s="13" t="s">
        <v>144</v>
      </c>
      <c r="C97" s="10" t="s">
        <v>145</v>
      </c>
      <c r="D97" s="29">
        <v>0</v>
      </c>
    </row>
    <row r="98" spans="1:4" x14ac:dyDescent="0.2">
      <c r="A98" s="20">
        <v>84</v>
      </c>
      <c r="B98" s="21" t="s">
        <v>146</v>
      </c>
      <c r="C98" s="10" t="s">
        <v>147</v>
      </c>
      <c r="D98" s="29">
        <v>0</v>
      </c>
    </row>
    <row r="99" spans="1:4" x14ac:dyDescent="0.2">
      <c r="A99" s="20">
        <v>85</v>
      </c>
      <c r="B99" s="13" t="s">
        <v>148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149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150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151</v>
      </c>
      <c r="C102" s="10" t="s">
        <v>43</v>
      </c>
      <c r="D102" s="29">
        <v>0</v>
      </c>
    </row>
    <row r="103" spans="1:4" x14ac:dyDescent="0.2">
      <c r="A103" s="20">
        <v>89</v>
      </c>
      <c r="B103" s="12" t="s">
        <v>153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154</v>
      </c>
      <c r="C104" s="10" t="s">
        <v>29</v>
      </c>
      <c r="D104" s="29">
        <v>0</v>
      </c>
    </row>
    <row r="105" spans="1:4" x14ac:dyDescent="0.2">
      <c r="A105" s="20">
        <v>91</v>
      </c>
      <c r="B105" s="21" t="s">
        <v>155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156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157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158</v>
      </c>
      <c r="C108" s="10" t="s">
        <v>13</v>
      </c>
      <c r="D108" s="29">
        <v>2731126</v>
      </c>
    </row>
    <row r="109" spans="1:4" x14ac:dyDescent="0.2">
      <c r="A109" s="20">
        <v>95</v>
      </c>
      <c r="B109" s="21" t="s">
        <v>159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161</v>
      </c>
      <c r="C110" s="10" t="s">
        <v>33</v>
      </c>
      <c r="D110" s="29">
        <v>0</v>
      </c>
    </row>
    <row r="111" spans="1:4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x14ac:dyDescent="0.2">
      <c r="A124" s="20">
        <v>110</v>
      </c>
      <c r="B124" s="12" t="s">
        <v>330</v>
      </c>
      <c r="C124" s="10" t="s">
        <v>318</v>
      </c>
      <c r="D124" s="29">
        <v>0</v>
      </c>
    </row>
    <row r="125" spans="1:4" x14ac:dyDescent="0.2">
      <c r="A125" s="20">
        <v>111</v>
      </c>
      <c r="B125" s="55" t="s">
        <v>419</v>
      </c>
      <c r="C125" s="15" t="s">
        <v>420</v>
      </c>
      <c r="D125" s="29">
        <v>0</v>
      </c>
    </row>
    <row r="126" spans="1:4" x14ac:dyDescent="0.2">
      <c r="A126" s="20">
        <v>112</v>
      </c>
      <c r="B126" s="13" t="s">
        <v>187</v>
      </c>
      <c r="C126" s="10" t="s">
        <v>321</v>
      </c>
      <c r="D126" s="29">
        <v>0</v>
      </c>
    </row>
    <row r="127" spans="1:4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x14ac:dyDescent="0.2">
      <c r="A131" s="20">
        <v>117</v>
      </c>
      <c r="B131" s="21" t="s">
        <v>194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195</v>
      </c>
      <c r="C132" s="10" t="s">
        <v>46</v>
      </c>
      <c r="D132" s="29">
        <v>0</v>
      </c>
    </row>
    <row r="133" spans="1:4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x14ac:dyDescent="0.2">
      <c r="A134" s="20">
        <v>120</v>
      </c>
      <c r="B134" s="12" t="s">
        <v>197</v>
      </c>
      <c r="C134" s="10" t="s">
        <v>48</v>
      </c>
      <c r="D134" s="29">
        <v>0</v>
      </c>
    </row>
    <row r="135" spans="1:4" x14ac:dyDescent="0.2">
      <c r="A135" s="20">
        <v>121</v>
      </c>
      <c r="B135" s="21" t="s">
        <v>198</v>
      </c>
      <c r="C135" s="10" t="s">
        <v>47</v>
      </c>
      <c r="D135" s="29">
        <v>0</v>
      </c>
    </row>
    <row r="136" spans="1:4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x14ac:dyDescent="0.2">
      <c r="A137" s="20">
        <v>123</v>
      </c>
      <c r="B137" s="21" t="s">
        <v>201</v>
      </c>
      <c r="C137" s="10" t="s">
        <v>41</v>
      </c>
      <c r="D137" s="29">
        <v>0</v>
      </c>
    </row>
    <row r="138" spans="1:4" x14ac:dyDescent="0.2">
      <c r="A138" s="20">
        <v>124</v>
      </c>
      <c r="B138" s="12" t="s">
        <v>202</v>
      </c>
      <c r="C138" s="10" t="s">
        <v>227</v>
      </c>
      <c r="D138" s="29">
        <v>0</v>
      </c>
    </row>
    <row r="139" spans="1:4" ht="12.75" x14ac:dyDescent="0.2">
      <c r="A139" s="20">
        <v>125</v>
      </c>
      <c r="B139" s="13" t="s">
        <v>203</v>
      </c>
      <c r="C139" s="238" t="s">
        <v>461</v>
      </c>
      <c r="D139" s="29">
        <v>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9" t="s">
        <v>252</v>
      </c>
      <c r="C143" s="91" t="s">
        <v>253</v>
      </c>
      <c r="D143" s="29">
        <v>0</v>
      </c>
    </row>
    <row r="144" spans="1:4" x14ac:dyDescent="0.2">
      <c r="A144" s="20">
        <v>130</v>
      </c>
      <c r="B144" s="92" t="s">
        <v>254</v>
      </c>
      <c r="C144" s="41" t="s">
        <v>255</v>
      </c>
      <c r="D144" s="29">
        <v>0</v>
      </c>
    </row>
    <row r="145" spans="1:28" x14ac:dyDescent="0.2">
      <c r="A145" s="20">
        <v>131</v>
      </c>
      <c r="B145" s="93" t="s">
        <v>256</v>
      </c>
      <c r="C145" s="145" t="s">
        <v>417</v>
      </c>
      <c r="D145" s="29">
        <v>0</v>
      </c>
    </row>
    <row r="146" spans="1:28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28" x14ac:dyDescent="0.2">
      <c r="A147" s="20">
        <v>133</v>
      </c>
      <c r="B147" s="55" t="s">
        <v>312</v>
      </c>
      <c r="C147" s="28" t="s">
        <v>311</v>
      </c>
      <c r="D147" s="29">
        <v>0</v>
      </c>
    </row>
    <row r="148" spans="1:28" s="45" customFormat="1" x14ac:dyDescent="0.2">
      <c r="A148" s="20">
        <v>134</v>
      </c>
      <c r="B148" s="55" t="s">
        <v>320</v>
      </c>
      <c r="C148" s="28" t="s">
        <v>317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0">
        <v>135</v>
      </c>
      <c r="B149" s="55" t="s">
        <v>412</v>
      </c>
      <c r="C149" s="15" t="s">
        <v>413</v>
      </c>
      <c r="D149" s="38">
        <v>0</v>
      </c>
    </row>
    <row r="150" spans="1:2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ДС(5-26)</vt:lpstr>
      <vt:lpstr>КС</vt:lpstr>
      <vt:lpstr> Профилактика 5-26</vt:lpstr>
      <vt:lpstr>Диспан.набл.(КП) </vt:lpstr>
      <vt:lpstr>Дистанционное набл.(КП)</vt:lpstr>
      <vt:lpstr>Центры здоровья</vt:lpstr>
      <vt:lpstr>АПУ неотл.пом.(5-26)</vt:lpstr>
      <vt:lpstr>АПУ обращения  (5-26)</vt:lpstr>
      <vt:lpstr>Мед.реаб.(АПУ,ДС,КС)(5-26) </vt:lpstr>
      <vt:lpstr>ОДИ ПГГ(5-26)</vt:lpstr>
      <vt:lpstr>Школа(5-26)</vt:lpstr>
      <vt:lpstr>ФАП(5-26)</vt:lpstr>
      <vt:lpstr>Гемодиализ по видам МП(5-26)</vt:lpstr>
      <vt:lpstr>Гемодиализ по услугам (пр.5-26)</vt:lpstr>
      <vt:lpstr>' Профилактика 5-26'!Заголовки_для_печати</vt:lpstr>
      <vt:lpstr>' СМП '!Заголовки_для_печати</vt:lpstr>
      <vt:lpstr>'АПУ неотл.пом.(5-26)'!Заголовки_для_печати</vt:lpstr>
      <vt:lpstr>'АПУ обращения  (5-26)'!Заголовки_для_печати</vt:lpstr>
      <vt:lpstr>'Гемодиализ по видам МП(5-26)'!Заголовки_для_печати</vt:lpstr>
      <vt:lpstr>'ДС(5-26)'!Заголовки_для_печати</vt:lpstr>
      <vt:lpstr>КС!Заголовки_для_печати</vt:lpstr>
      <vt:lpstr>'Мед.реаб.(АПУ,ДС,КС)(5-26) '!Заголовки_для_печати</vt:lpstr>
      <vt:lpstr>'ОДИ ПГГ(5-26)'!Заголовки_для_печати</vt:lpstr>
      <vt:lpstr>'Свод 2026 БП'!Заголовки_для_печати</vt:lpstr>
      <vt:lpstr>'Свод 2026 ТПОМС РБ'!Заголовки_для_печати</vt:lpstr>
      <vt:lpstr>'ФАП(5-26)'!Заголовки_для_печати</vt:lpstr>
      <vt:lpstr>'Центры здоровья'!Заголовки_для_печати</vt:lpstr>
      <vt:lpstr>'Школа(5-26)'!Заголовки_для_печати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Елена Мустафина</cp:lastModifiedBy>
  <cp:lastPrinted>2024-12-20T11:10:34Z</cp:lastPrinted>
  <dcterms:created xsi:type="dcterms:W3CDTF">2012-12-23T03:42:29Z</dcterms:created>
  <dcterms:modified xsi:type="dcterms:W3CDTF">2026-05-05T04:16:56Z</dcterms:modified>
</cp:coreProperties>
</file>