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8-26\"/>
    </mc:Choice>
  </mc:AlternateContent>
  <xr:revisionPtr revIDLastSave="0" documentId="13_ncr:1_{F78A36E0-9104-423A-B886-4669DE56E359}" xr6:coauthVersionLast="36" xr6:coauthVersionMax="36" xr10:uidLastSave="{00000000-0000-0000-0000-000000000000}"/>
  <bookViews>
    <workbookView xWindow="-30" yWindow="360" windowWidth="10365" windowHeight="10740" tabRatio="827" activeTab="10" xr2:uid="{00000000-000D-0000-FFFF-FFFF00000000}"/>
  </bookViews>
  <sheets>
    <sheet name="Свод 2026 ТПОМС РБ" sheetId="31" r:id="rId1"/>
    <sheet name="Свод 2026 БП" sheetId="17" r:id="rId2"/>
    <sheet name=" СМП " sheetId="36" r:id="rId3"/>
    <sheet name="ДС(8-26)" sheetId="34" r:id="rId4"/>
    <sheet name="КС" sheetId="22" r:id="rId5"/>
    <sheet name=" Профилактика 8-26" sheetId="39" r:id="rId6"/>
    <sheet name="Диспан.набл.(КП) " sheetId="35" r:id="rId7"/>
    <sheet name="Дистанционное набл.(КП)" sheetId="47" r:id="rId8"/>
    <sheet name="Центры здоровья 8-26" sheetId="38" r:id="rId9"/>
    <sheet name="АПУ неотл.пом.(6-26)" sheetId="23" r:id="rId10"/>
    <sheet name="АПУ обращения  (6-26)" sheetId="50" r:id="rId11"/>
    <sheet name="Мед.реаб.(АПУ,ДС,КС)(8-26) " sheetId="29" r:id="rId12"/>
    <sheet name="ОДИ ПГГ(8-26)" sheetId="25" r:id="rId13"/>
    <sheet name="Школа(8-26)" sheetId="46" r:id="rId14"/>
    <sheet name="ФАП(8-26)" sheetId="27" r:id="rId15"/>
    <sheet name="Гемодиализ по видам МП(8-26)" sheetId="28" r:id="rId16"/>
    <sheet name="Гемодиализ по услугам (пр.8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8-26'!$A$13:$W$13</definedName>
    <definedName name="_xlnm._FilterDatabase" localSheetId="2" hidden="1">' СМП '!$A$11:$C$146</definedName>
    <definedName name="_xlnm._FilterDatabase" localSheetId="9" hidden="1">'АПУ неотл.пом.(6-26)'!$A$11:$C$146</definedName>
    <definedName name="_xlnm._FilterDatabase" localSheetId="10" hidden="1">'АПУ обращения  (6-26)'!$A$11:$C$146</definedName>
    <definedName name="_xlnm._FilterDatabase" localSheetId="15" hidden="1">'Гемодиализ по видам МП(8-26)'!$A$11:$I$148</definedName>
    <definedName name="_xlnm._FilterDatabase" localSheetId="6" hidden="1">'Диспан.набл.(КП) '!$A$12:$S$12</definedName>
    <definedName name="_xlnm._FilterDatabase" localSheetId="7" hidden="1">'Дистанционное набл.(КП)'!$A$12:$F$12</definedName>
    <definedName name="_xlnm._FilterDatabase" localSheetId="3" hidden="1">'ДС(8-26)'!$A$11:$BD$11</definedName>
    <definedName name="_xlnm._FilterDatabase" localSheetId="4" hidden="1">КС!$A$11:$CA$11</definedName>
    <definedName name="_xlnm._FilterDatabase" localSheetId="11" hidden="1">'Мед.реаб.(АПУ,ДС,КС)(8-26) '!$A$8:$H$8</definedName>
    <definedName name="_xlnm._FilterDatabase" localSheetId="12" hidden="1">'ОДИ ПГГ(8-26)'!$A$8:$O$8</definedName>
    <definedName name="_xlnm._FilterDatabase" localSheetId="1" hidden="1">'Свод 2026 БП'!$A$11:$C$146</definedName>
    <definedName name="_xlnm._FilterDatabase" localSheetId="0" hidden="1">'Свод 2026 ТПОМС РБ'!$A$15:$AG$150</definedName>
    <definedName name="_xlnm._FilterDatabase" localSheetId="14" hidden="1">'ФАП(8-26)'!$A$11:$AI$149</definedName>
    <definedName name="_xlnm._FilterDatabase" localSheetId="8" hidden="1">'Центры здоровья 8-26'!$A$11:$C$146</definedName>
    <definedName name="_xlnm._FilterDatabase" localSheetId="13" hidden="1">'Школа(8-26)'!$A$7:$E$7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8-26'!$3:$8</definedName>
    <definedName name="_xlnm.Print_Titles" localSheetId="2">' СМП '!$4:$7</definedName>
    <definedName name="_xlnm.Print_Titles" localSheetId="9">'АПУ неотл.пом.(6-26)'!$4:$7</definedName>
    <definedName name="_xlnm.Print_Titles" localSheetId="10">'АПУ обращения  (6-26)'!$4:$7</definedName>
    <definedName name="_xlnm.Print_Titles" localSheetId="15">'Гемодиализ по видам МП(8-26)'!$7:$7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'ДС(8-26)'!$6:$7</definedName>
    <definedName name="_xlnm.Print_Titles" localSheetId="4">КС!$4:$7</definedName>
    <definedName name="_xlnm.Print_Titles" localSheetId="11">'Мед.реаб.(АПУ,ДС,КС)(8-26) '!$4:$7</definedName>
    <definedName name="_xlnm.Print_Titles" localSheetId="12">'ОДИ ПГГ(8-26)'!$4:$7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'ФАП(8-26)'!$4:$7</definedName>
    <definedName name="_xlnm.Print_Titles" localSheetId="8">'Центры здоровья 8-26'!$4:$7</definedName>
    <definedName name="_xlnm.Print_Titles" localSheetId="13">'Школа(8-26)'!$4:$6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91029"/>
</workbook>
</file>

<file path=xl/calcChain.xml><?xml version="1.0" encoding="utf-8"?>
<calcChain xmlns="http://schemas.openxmlformats.org/spreadsheetml/2006/main">
  <c r="E12" i="31" l="1"/>
  <c r="F12" i="31"/>
  <c r="G12" i="31"/>
  <c r="H12" i="31"/>
  <c r="I12" i="31"/>
  <c r="J12" i="31"/>
  <c r="K12" i="31"/>
  <c r="L12" i="31"/>
  <c r="M12" i="31"/>
  <c r="D12" i="31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D8" i="17"/>
  <c r="E8" i="28"/>
  <c r="F8" i="28"/>
  <c r="G8" i="28"/>
  <c r="D8" i="28"/>
  <c r="E7" i="46"/>
  <c r="D7" i="46"/>
  <c r="E8" i="29"/>
  <c r="F8" i="29"/>
  <c r="G8" i="29"/>
  <c r="D8" i="29"/>
  <c r="E8" i="50"/>
  <c r="F8" i="50"/>
  <c r="G8" i="50"/>
  <c r="H8" i="50"/>
  <c r="I8" i="50"/>
  <c r="J8" i="50"/>
  <c r="K8" i="50"/>
  <c r="L8" i="50"/>
  <c r="M8" i="50"/>
  <c r="N8" i="50"/>
  <c r="D8" i="50"/>
  <c r="D8" i="38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D10" i="39"/>
  <c r="E156" i="39"/>
  <c r="F156" i="39"/>
  <c r="G156" i="39"/>
  <c r="H156" i="39"/>
  <c r="I156" i="39"/>
  <c r="J156" i="39"/>
  <c r="K156" i="39"/>
  <c r="L156" i="39"/>
  <c r="M156" i="39"/>
  <c r="N156" i="39"/>
  <c r="O156" i="39"/>
  <c r="P156" i="39"/>
  <c r="Q156" i="39"/>
  <c r="R156" i="39"/>
  <c r="S156" i="39"/>
  <c r="T156" i="39"/>
  <c r="U156" i="39"/>
  <c r="V156" i="39"/>
  <c r="D156" i="39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D8" i="22"/>
  <c r="E8" i="34"/>
  <c r="F8" i="34"/>
  <c r="G8" i="34"/>
  <c r="H8" i="34"/>
  <c r="I8" i="34"/>
  <c r="J8" i="34"/>
  <c r="K8" i="34"/>
  <c r="D8" i="34"/>
  <c r="E8" i="36"/>
  <c r="F8" i="36"/>
  <c r="G8" i="36"/>
  <c r="D8" i="36"/>
  <c r="E132" i="29" l="1"/>
  <c r="J37" i="34" l="1"/>
  <c r="J36" i="34"/>
  <c r="M77" i="50" l="1"/>
  <c r="F88" i="50"/>
  <c r="F86" i="50"/>
  <c r="J86" i="50"/>
  <c r="L36" i="50"/>
  <c r="D149" i="50" l="1"/>
  <c r="D148" i="50"/>
  <c r="D147" i="50"/>
  <c r="D146" i="50"/>
  <c r="D145" i="50"/>
  <c r="D144" i="50"/>
  <c r="D143" i="50"/>
  <c r="D142" i="50"/>
  <c r="D141" i="50"/>
  <c r="D140" i="50"/>
  <c r="D139" i="50"/>
  <c r="D138" i="50"/>
  <c r="D137" i="50"/>
  <c r="D136" i="50"/>
  <c r="D134" i="50"/>
  <c r="D133" i="50"/>
  <c r="D132" i="50"/>
  <c r="D130" i="50"/>
  <c r="D129" i="50"/>
  <c r="D128" i="50"/>
  <c r="D127" i="50"/>
  <c r="D126" i="50"/>
  <c r="D125" i="50"/>
  <c r="D124" i="50"/>
  <c r="D123" i="50"/>
  <c r="D122" i="50"/>
  <c r="D121" i="50"/>
  <c r="D120" i="50"/>
  <c r="D119" i="50"/>
  <c r="D118" i="50"/>
  <c r="D117" i="50"/>
  <c r="D116" i="50"/>
  <c r="D115" i="50"/>
  <c r="D114" i="50"/>
  <c r="D113" i="50"/>
  <c r="D112" i="50"/>
  <c r="D111" i="50"/>
  <c r="D110" i="50"/>
  <c r="D109" i="50"/>
  <c r="D108" i="50"/>
  <c r="D107" i="50"/>
  <c r="D106" i="50"/>
  <c r="D105" i="50"/>
  <c r="D104" i="50"/>
  <c r="D103" i="50"/>
  <c r="D102" i="50"/>
  <c r="D101" i="50"/>
  <c r="D100" i="50"/>
  <c r="D99" i="50"/>
  <c r="D98" i="50"/>
  <c r="D97" i="50"/>
  <c r="D96" i="50"/>
  <c r="D95" i="50"/>
  <c r="D94" i="50"/>
  <c r="D93" i="50"/>
  <c r="L92" i="50"/>
  <c r="K92" i="50"/>
  <c r="J92" i="50"/>
  <c r="I92" i="50"/>
  <c r="I11" i="50" s="1"/>
  <c r="H92" i="50"/>
  <c r="G92" i="50"/>
  <c r="G11" i="50" s="1"/>
  <c r="F92" i="50"/>
  <c r="E92" i="50"/>
  <c r="D90" i="50"/>
  <c r="D89" i="50"/>
  <c r="N88" i="50"/>
  <c r="M88" i="50"/>
  <c r="L88" i="50"/>
  <c r="K88" i="50"/>
  <c r="J88" i="50"/>
  <c r="E88" i="50"/>
  <c r="D87" i="50"/>
  <c r="N86" i="50"/>
  <c r="M86" i="50"/>
  <c r="L86" i="50"/>
  <c r="E86" i="50"/>
  <c r="D85" i="50"/>
  <c r="D84" i="50"/>
  <c r="D83" i="50"/>
  <c r="D82" i="50"/>
  <c r="D81" i="50"/>
  <c r="M80" i="50"/>
  <c r="D79" i="50"/>
  <c r="D78" i="50"/>
  <c r="D77" i="50"/>
  <c r="D76" i="50"/>
  <c r="D75" i="50"/>
  <c r="H74" i="50"/>
  <c r="D74" i="50" s="1"/>
  <c r="D73" i="50"/>
  <c r="D72" i="50"/>
  <c r="D71" i="50"/>
  <c r="D70" i="50"/>
  <c r="D69" i="50"/>
  <c r="D68" i="50"/>
  <c r="D67" i="50"/>
  <c r="D66" i="50"/>
  <c r="D65" i="50"/>
  <c r="D64" i="50"/>
  <c r="D63" i="50"/>
  <c r="D62" i="50"/>
  <c r="D61" i="50"/>
  <c r="D60" i="50"/>
  <c r="D59" i="50"/>
  <c r="D58" i="50"/>
  <c r="D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N36" i="50"/>
  <c r="K36" i="50"/>
  <c r="F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0" i="50"/>
  <c r="L11" i="50" l="1"/>
  <c r="F11" i="50"/>
  <c r="E11" i="50"/>
  <c r="D80" i="50"/>
  <c r="J11" i="50"/>
  <c r="N11" i="50"/>
  <c r="D36" i="50"/>
  <c r="D88" i="50"/>
  <c r="H11" i="50"/>
  <c r="D86" i="50"/>
  <c r="D92" i="50"/>
  <c r="M11" i="50"/>
  <c r="K11" i="50"/>
  <c r="D11" i="50" l="1"/>
  <c r="E86" i="29" l="1"/>
  <c r="D140" i="22" l="1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G87" i="35" l="1"/>
  <c r="L135" i="17" l="1"/>
  <c r="L131" i="17"/>
  <c r="L91" i="17"/>
  <c r="L83" i="17" l="1"/>
  <c r="L85" i="17"/>
  <c r="L84" i="17"/>
  <c r="L89" i="17"/>
  <c r="L82" i="17"/>
  <c r="L67" i="17"/>
  <c r="L69" i="17"/>
  <c r="L86" i="17"/>
  <c r="L68" i="17"/>
  <c r="L133" i="17"/>
  <c r="S13" i="39" l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L10" i="17" l="1"/>
  <c r="L9" i="17"/>
  <c r="L54" i="17"/>
  <c r="L116" i="17"/>
  <c r="L118" i="17"/>
  <c r="L119" i="17"/>
  <c r="L120" i="17"/>
  <c r="L115" i="17"/>
  <c r="L124" i="17"/>
  <c r="L117" i="17"/>
  <c r="L126" i="17"/>
  <c r="L127" i="17"/>
  <c r="L113" i="17"/>
  <c r="L129" i="17"/>
  <c r="L114" i="17"/>
  <c r="L122" i="17"/>
  <c r="L123" i="17"/>
  <c r="L125" i="17"/>
  <c r="L111" i="17"/>
  <c r="L112" i="17"/>
  <c r="L128" i="17"/>
  <c r="L121" i="17"/>
  <c r="L109" i="17"/>
  <c r="L110" i="17"/>
  <c r="L103" i="17"/>
  <c r="L105" i="17"/>
  <c r="L99" i="17"/>
  <c r="L100" i="17"/>
  <c r="L102" i="17"/>
  <c r="L104" i="17"/>
  <c r="L97" i="17"/>
  <c r="L98" i="17"/>
  <c r="L106" i="17"/>
  <c r="L107" i="17"/>
  <c r="L108" i="17"/>
  <c r="L101" i="17"/>
  <c r="L90" i="17"/>
  <c r="L93" i="17"/>
  <c r="L94" i="17"/>
  <c r="L96" i="17"/>
  <c r="L87" i="17"/>
  <c r="L81" i="17"/>
  <c r="L80" i="17"/>
  <c r="L78" i="17"/>
  <c r="L79" i="17"/>
  <c r="L76" i="17"/>
  <c r="L77" i="17"/>
  <c r="L75" i="17"/>
  <c r="L73" i="17"/>
  <c r="L74" i="17"/>
  <c r="L71" i="17"/>
  <c r="L72" i="17"/>
  <c r="L66" i="17"/>
  <c r="L65" i="17"/>
  <c r="L63" i="17"/>
  <c r="L57" i="17"/>
  <c r="L64" i="17"/>
  <c r="L56" i="17"/>
  <c r="L58" i="17"/>
  <c r="L59" i="17"/>
  <c r="L60" i="17"/>
  <c r="L61" i="17"/>
  <c r="L62" i="17"/>
  <c r="L55" i="17"/>
  <c r="L52" i="17"/>
  <c r="L53" i="17"/>
  <c r="L39" i="17"/>
  <c r="L40" i="17"/>
  <c r="L41" i="17"/>
  <c r="L46" i="17"/>
  <c r="L47" i="17"/>
  <c r="L48" i="17"/>
  <c r="L49" i="17"/>
  <c r="L42" i="17"/>
  <c r="L50" i="17"/>
  <c r="L43" i="17"/>
  <c r="L51" i="17"/>
  <c r="L44" i="17"/>
  <c r="L45" i="17"/>
  <c r="L38" i="17"/>
  <c r="L34" i="17"/>
  <c r="L35" i="17"/>
  <c r="L32" i="17"/>
  <c r="L26" i="17"/>
  <c r="L27" i="17"/>
  <c r="L30" i="17"/>
  <c r="L24" i="17"/>
  <c r="L33" i="17"/>
  <c r="L28" i="17"/>
  <c r="L31" i="17"/>
  <c r="L25" i="17"/>
  <c r="L29" i="17"/>
  <c r="L22" i="17"/>
  <c r="L18" i="17"/>
  <c r="L23" i="17"/>
  <c r="L17" i="17"/>
  <c r="L20" i="17"/>
  <c r="L14" i="17"/>
  <c r="L15" i="17"/>
  <c r="L16" i="17"/>
  <c r="L19" i="17"/>
  <c r="L13" i="17"/>
  <c r="L21" i="17"/>
  <c r="L12" i="17"/>
  <c r="L88" i="17"/>
  <c r="L70" i="17"/>
  <c r="L36" i="17"/>
  <c r="L37" i="17"/>
  <c r="L95" i="17"/>
  <c r="L132" i="17"/>
  <c r="L137" i="17"/>
  <c r="L141" i="17"/>
  <c r="L145" i="17"/>
  <c r="L149" i="17"/>
  <c r="L138" i="17"/>
  <c r="L142" i="17"/>
  <c r="L134" i="17"/>
  <c r="L146" i="17"/>
  <c r="L139" i="17"/>
  <c r="L143" i="17"/>
  <c r="L147" i="17"/>
  <c r="L130" i="17"/>
  <c r="L136" i="17"/>
  <c r="L140" i="17"/>
  <c r="L144" i="17"/>
  <c r="L148" i="17"/>
  <c r="L92" i="17" l="1"/>
  <c r="H21" i="49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U21" i="49" l="1"/>
  <c r="U23" i="49" s="1"/>
  <c r="D21" i="49"/>
  <c r="D23" i="49" s="1"/>
  <c r="W21" i="49"/>
  <c r="T21" i="49" l="1"/>
  <c r="W23" i="49"/>
  <c r="T23" i="49" l="1"/>
  <c r="D129" i="34" l="1"/>
  <c r="F12" i="35" l="1"/>
  <c r="I12" i="35"/>
  <c r="J12" i="35"/>
  <c r="L12" i="35"/>
  <c r="M12" i="35"/>
  <c r="O12" i="35"/>
  <c r="P12" i="35"/>
  <c r="R12" i="35"/>
  <c r="S12" i="35"/>
  <c r="Q140" i="35"/>
  <c r="Q139" i="35"/>
  <c r="Q111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4" i="35"/>
  <c r="Q93" i="35"/>
  <c r="Q90" i="35"/>
  <c r="Q89" i="35"/>
  <c r="Q88" i="35"/>
  <c r="Q87" i="35"/>
  <c r="Q86" i="35"/>
  <c r="Q85" i="35"/>
  <c r="Q84" i="35"/>
  <c r="Q81" i="35"/>
  <c r="Q78" i="35"/>
  <c r="Q76" i="35"/>
  <c r="Q75" i="35"/>
  <c r="Q74" i="35"/>
  <c r="Q70" i="35"/>
  <c r="Q68" i="35"/>
  <c r="Q67" i="35"/>
  <c r="Q64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49" i="35"/>
  <c r="Q48" i="35"/>
  <c r="Q47" i="35"/>
  <c r="Q46" i="35"/>
  <c r="Q45" i="35"/>
  <c r="Q44" i="35"/>
  <c r="Q43" i="35"/>
  <c r="Q42" i="35"/>
  <c r="Q41" i="35"/>
  <c r="Q40" i="35"/>
  <c r="Q37" i="35"/>
  <c r="Q34" i="35"/>
  <c r="Q33" i="35"/>
  <c r="Q32" i="35"/>
  <c r="Q31" i="35"/>
  <c r="Q30" i="35"/>
  <c r="Q29" i="35"/>
  <c r="Q28" i="35"/>
  <c r="Q27" i="35"/>
  <c r="Q26" i="35"/>
  <c r="Q24" i="35"/>
  <c r="Q23" i="35"/>
  <c r="Q22" i="35"/>
  <c r="Q21" i="35"/>
  <c r="Q20" i="35"/>
  <c r="Q19" i="35"/>
  <c r="Q18" i="35"/>
  <c r="Q17" i="35"/>
  <c r="Q16" i="35"/>
  <c r="Q15" i="35"/>
  <c r="Q14" i="35"/>
  <c r="Q13" i="35"/>
  <c r="N140" i="35"/>
  <c r="N139" i="35"/>
  <c r="N111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4" i="35"/>
  <c r="N93" i="35"/>
  <c r="N90" i="35"/>
  <c r="N88" i="35"/>
  <c r="N87" i="35"/>
  <c r="N86" i="35"/>
  <c r="N85" i="35"/>
  <c r="N84" i="35"/>
  <c r="N76" i="35"/>
  <c r="N75" i="35"/>
  <c r="N74" i="35"/>
  <c r="N70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7" i="35"/>
  <c r="N34" i="35"/>
  <c r="N33" i="35"/>
  <c r="N32" i="35"/>
  <c r="N31" i="35"/>
  <c r="N30" i="35"/>
  <c r="N29" i="35"/>
  <c r="N28" i="35"/>
  <c r="N27" i="35"/>
  <c r="N26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K140" i="35"/>
  <c r="K139" i="35"/>
  <c r="K111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4" i="35"/>
  <c r="K93" i="35"/>
  <c r="K90" i="35"/>
  <c r="K88" i="35"/>
  <c r="K87" i="35"/>
  <c r="K86" i="35"/>
  <c r="K85" i="35"/>
  <c r="K84" i="35"/>
  <c r="K76" i="35"/>
  <c r="K75" i="35"/>
  <c r="K74" i="35"/>
  <c r="K70" i="35"/>
  <c r="K64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7" i="35"/>
  <c r="K34" i="35"/>
  <c r="K33" i="35"/>
  <c r="K32" i="35"/>
  <c r="K31" i="35"/>
  <c r="K30" i="35"/>
  <c r="K29" i="35"/>
  <c r="K28" i="35"/>
  <c r="K27" i="35"/>
  <c r="K26" i="35"/>
  <c r="K24" i="35"/>
  <c r="K23" i="35"/>
  <c r="K22" i="35"/>
  <c r="K21" i="35"/>
  <c r="K20" i="35"/>
  <c r="K19" i="35"/>
  <c r="K18" i="35"/>
  <c r="K17" i="35"/>
  <c r="K16" i="35"/>
  <c r="K15" i="35"/>
  <c r="K14" i="35"/>
  <c r="K13" i="35"/>
  <c r="H14" i="35"/>
  <c r="H15" i="35"/>
  <c r="H16" i="35"/>
  <c r="H17" i="35"/>
  <c r="H18" i="35"/>
  <c r="H19" i="35"/>
  <c r="H20" i="35"/>
  <c r="H21" i="35"/>
  <c r="H22" i="35"/>
  <c r="H23" i="35"/>
  <c r="H24" i="35"/>
  <c r="H26" i="35"/>
  <c r="H27" i="35"/>
  <c r="H28" i="35"/>
  <c r="H30" i="35"/>
  <c r="H31" i="35"/>
  <c r="H32" i="35"/>
  <c r="H34" i="35"/>
  <c r="H37" i="35"/>
  <c r="H42" i="35"/>
  <c r="H43" i="35"/>
  <c r="H44" i="35"/>
  <c r="H45" i="35"/>
  <c r="H46" i="35"/>
  <c r="H47" i="35"/>
  <c r="H48" i="35"/>
  <c r="H49" i="35"/>
  <c r="H50" i="35"/>
  <c r="H51" i="35"/>
  <c r="H52" i="35"/>
  <c r="H54" i="35"/>
  <c r="H55" i="35"/>
  <c r="H56" i="35"/>
  <c r="H57" i="35"/>
  <c r="H58" i="35"/>
  <c r="H59" i="35"/>
  <c r="H60" i="35"/>
  <c r="H61" i="35"/>
  <c r="H62" i="35"/>
  <c r="H63" i="35"/>
  <c r="H64" i="35"/>
  <c r="H74" i="35"/>
  <c r="H75" i="35"/>
  <c r="H76" i="35"/>
  <c r="H84" i="35"/>
  <c r="H85" i="35"/>
  <c r="H86" i="35"/>
  <c r="H87" i="35"/>
  <c r="H88" i="35"/>
  <c r="H90" i="35"/>
  <c r="H93" i="35"/>
  <c r="H94" i="35"/>
  <c r="H99" i="35"/>
  <c r="H100" i="35"/>
  <c r="H101" i="35"/>
  <c r="H102" i="35"/>
  <c r="H103" i="35"/>
  <c r="H104" i="35"/>
  <c r="H105" i="35"/>
  <c r="H106" i="35"/>
  <c r="H107" i="35"/>
  <c r="H108" i="35"/>
  <c r="H110" i="35"/>
  <c r="H111" i="35"/>
  <c r="H131" i="35"/>
  <c r="H139" i="35"/>
  <c r="H140" i="35"/>
  <c r="H13" i="35"/>
  <c r="E17" i="35"/>
  <c r="G14" i="35"/>
  <c r="G15" i="35"/>
  <c r="G16" i="35"/>
  <c r="G17" i="35"/>
  <c r="G18" i="35"/>
  <c r="G19" i="35"/>
  <c r="G20" i="35"/>
  <c r="G24" i="35"/>
  <c r="G27" i="35"/>
  <c r="G28" i="35"/>
  <c r="G29" i="35"/>
  <c r="G31" i="35"/>
  <c r="G32" i="35"/>
  <c r="G33" i="35"/>
  <c r="G37" i="35"/>
  <c r="G38" i="35"/>
  <c r="G40" i="35"/>
  <c r="G41" i="35"/>
  <c r="G42" i="35"/>
  <c r="G43" i="35"/>
  <c r="G44" i="35"/>
  <c r="G45" i="35"/>
  <c r="G46" i="35"/>
  <c r="G47" i="35"/>
  <c r="G51" i="35"/>
  <c r="G52" i="35"/>
  <c r="G53" i="35"/>
  <c r="G54" i="35"/>
  <c r="G56" i="35"/>
  <c r="G57" i="35"/>
  <c r="G58" i="35"/>
  <c r="G60" i="35"/>
  <c r="G61" i="35"/>
  <c r="G62" i="35"/>
  <c r="G63" i="35"/>
  <c r="G64" i="35"/>
  <c r="G67" i="35"/>
  <c r="G68" i="35"/>
  <c r="G69" i="35"/>
  <c r="G70" i="35"/>
  <c r="G71" i="35"/>
  <c r="G84" i="35"/>
  <c r="G89" i="35"/>
  <c r="G101" i="35"/>
  <c r="G104" i="35"/>
  <c r="G106" i="35"/>
  <c r="G108" i="35"/>
  <c r="G109" i="35"/>
  <c r="G111" i="35"/>
  <c r="K12" i="35" l="1"/>
  <c r="N12" i="35"/>
  <c r="H12" i="35"/>
  <c r="Q12" i="35"/>
  <c r="G12" i="35"/>
  <c r="Q11" i="22" l="1"/>
  <c r="J11" i="22"/>
  <c r="J11" i="34" l="1"/>
  <c r="F11" i="34" l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E140" i="35" l="1"/>
  <c r="E139" i="35"/>
  <c r="E131" i="35"/>
  <c r="E111" i="35"/>
  <c r="E110" i="35"/>
  <c r="E109" i="35"/>
  <c r="E108" i="35"/>
  <c r="E107" i="35"/>
  <c r="E106" i="35"/>
  <c r="E105" i="35"/>
  <c r="E104" i="35"/>
  <c r="E103" i="35"/>
  <c r="E102" i="35"/>
  <c r="E101" i="35"/>
  <c r="E100" i="35"/>
  <c r="E99" i="35"/>
  <c r="E98" i="35"/>
  <c r="E94" i="35"/>
  <c r="E93" i="35"/>
  <c r="E90" i="35"/>
  <c r="D89" i="35"/>
  <c r="E88" i="35"/>
  <c r="E87" i="35"/>
  <c r="E86" i="35"/>
  <c r="E85" i="35"/>
  <c r="E84" i="35"/>
  <c r="E81" i="35"/>
  <c r="E80" i="35"/>
  <c r="E79" i="35"/>
  <c r="E78" i="35"/>
  <c r="E77" i="35"/>
  <c r="E76" i="35"/>
  <c r="E75" i="35"/>
  <c r="E74" i="35"/>
  <c r="D71" i="35"/>
  <c r="D70" i="35"/>
  <c r="D69" i="35"/>
  <c r="D68" i="35"/>
  <c r="D67" i="35"/>
  <c r="E64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D38" i="35"/>
  <c r="E37" i="35"/>
  <c r="E34" i="35"/>
  <c r="D34" i="35" s="1"/>
  <c r="E33" i="35"/>
  <c r="E32" i="35"/>
  <c r="E31" i="35"/>
  <c r="E30" i="35"/>
  <c r="E29" i="35"/>
  <c r="E28" i="35"/>
  <c r="E27" i="35"/>
  <c r="E26" i="35"/>
  <c r="E24" i="35"/>
  <c r="E23" i="35"/>
  <c r="E22" i="35"/>
  <c r="E21" i="35"/>
  <c r="E20" i="35"/>
  <c r="E19" i="35"/>
  <c r="E18" i="35"/>
  <c r="E16" i="35"/>
  <c r="E15" i="35"/>
  <c r="E14" i="35"/>
  <c r="E13" i="35"/>
  <c r="D17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D42" i="35" l="1"/>
  <c r="D50" i="35"/>
  <c r="D58" i="35"/>
  <c r="D78" i="35"/>
  <c r="D88" i="35"/>
  <c r="D101" i="35"/>
  <c r="D109" i="35"/>
  <c r="D14" i="35"/>
  <c r="D23" i="35"/>
  <c r="D32" i="35"/>
  <c r="D43" i="35"/>
  <c r="D51" i="35"/>
  <c r="D59" i="35"/>
  <c r="D79" i="35"/>
  <c r="D102" i="35"/>
  <c r="D110" i="35"/>
  <c r="D24" i="35"/>
  <c r="D60" i="35"/>
  <c r="D111" i="35"/>
  <c r="D16" i="35"/>
  <c r="D26" i="35"/>
  <c r="D45" i="35"/>
  <c r="D53" i="35"/>
  <c r="D61" i="35"/>
  <c r="D81" i="35"/>
  <c r="D93" i="35"/>
  <c r="D104" i="35"/>
  <c r="D131" i="35"/>
  <c r="D103" i="35"/>
  <c r="D18" i="35"/>
  <c r="D27" i="35"/>
  <c r="D37" i="35"/>
  <c r="D46" i="35"/>
  <c r="D54" i="35"/>
  <c r="D62" i="35"/>
  <c r="D74" i="35"/>
  <c r="D84" i="35"/>
  <c r="D94" i="35"/>
  <c r="D105" i="35"/>
  <c r="D139" i="35"/>
  <c r="D31" i="35"/>
  <c r="D33" i="35"/>
  <c r="D52" i="35"/>
  <c r="D90" i="35"/>
  <c r="D19" i="35"/>
  <c r="D28" i="35"/>
  <c r="D47" i="35"/>
  <c r="D55" i="35"/>
  <c r="D63" i="35"/>
  <c r="D75" i="35"/>
  <c r="D85" i="35"/>
  <c r="D98" i="35"/>
  <c r="D106" i="35"/>
  <c r="D140" i="35"/>
  <c r="D22" i="35"/>
  <c r="D15" i="35"/>
  <c r="D44" i="35"/>
  <c r="D80" i="35"/>
  <c r="D20" i="35"/>
  <c r="D29" i="35"/>
  <c r="D40" i="35"/>
  <c r="D48" i="35"/>
  <c r="D56" i="35"/>
  <c r="D64" i="35"/>
  <c r="D76" i="35"/>
  <c r="D86" i="35"/>
  <c r="D99" i="35"/>
  <c r="D107" i="35"/>
  <c r="D21" i="35"/>
  <c r="D30" i="35"/>
  <c r="D41" i="35"/>
  <c r="D49" i="35"/>
  <c r="D57" i="35"/>
  <c r="D77" i="35"/>
  <c r="D87" i="35"/>
  <c r="D100" i="35"/>
  <c r="D108" i="35"/>
  <c r="E12" i="35"/>
  <c r="D12" i="47"/>
  <c r="D9" i="47" s="1"/>
  <c r="I11" i="17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N8" i="25" s="1"/>
  <c r="O11" i="25"/>
  <c r="O8" i="25" s="1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L15" i="3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Q14" i="17" l="1"/>
  <c r="D10" i="25" l="1"/>
  <c r="D13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G11" i="29"/>
  <c r="P11" i="17" l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R11" i="22"/>
  <c r="P11" i="22"/>
  <c r="O11" i="22"/>
  <c r="N11" i="22"/>
  <c r="M11" i="22"/>
  <c r="L11" i="22"/>
  <c r="K11" i="22"/>
  <c r="I11" i="22"/>
  <c r="G11" i="22"/>
  <c r="F11" i="22"/>
  <c r="E11" i="28" l="1"/>
  <c r="F11" i="28"/>
  <c r="G11" i="28"/>
  <c r="D11" i="27"/>
  <c r="D8" i="27" s="1"/>
  <c r="H11" i="25" l="1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D8" i="23" s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O11" i="17"/>
  <c r="K11" i="17"/>
  <c r="D11" i="38"/>
  <c r="E15" i="31" l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U13" i="39"/>
  <c r="R13" i="39"/>
  <c r="P13" i="39"/>
  <c r="O13" i="39"/>
  <c r="M13" i="39"/>
  <c r="L13" i="39"/>
  <c r="J13" i="39"/>
  <c r="I13" i="39"/>
  <c r="G13" i="39"/>
  <c r="F13" i="39"/>
  <c r="Q12" i="39"/>
  <c r="N12" i="39"/>
  <c r="K12" i="39"/>
  <c r="H12" i="39" s="1"/>
  <c r="E12" i="39"/>
  <c r="D146" i="39" l="1"/>
  <c r="K13" i="39"/>
  <c r="D141" i="39"/>
  <c r="D21" i="39"/>
  <c r="D78" i="39"/>
  <c r="D84" i="39"/>
  <c r="D56" i="39"/>
  <c r="D70" i="39"/>
  <c r="D31" i="39"/>
  <c r="N13" i="39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T13" i="39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G129" i="17" l="1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D13" i="39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H11" i="36"/>
  <c r="H15" i="31" l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D9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D10" i="17"/>
  <c r="D9" i="17"/>
  <c r="D13" i="31" l="1"/>
  <c r="S9" i="17"/>
  <c r="T9" i="17" s="1"/>
  <c r="S10" i="17"/>
  <c r="D14" i="31"/>
  <c r="D16" i="31"/>
  <c r="D15" i="31" s="1"/>
  <c r="D11" i="17"/>
  <c r="S12" i="17"/>
  <c r="D11" i="29"/>
  <c r="J13" i="31" l="1"/>
  <c r="J14" i="31"/>
  <c r="J16" i="31"/>
  <c r="J15" i="31" s="1"/>
  <c r="S11" i="17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F94" i="17"/>
  <c r="F93" i="17"/>
  <c r="F10" i="17"/>
  <c r="T10" i="17" s="1"/>
  <c r="T94" i="17" l="1"/>
  <c r="T93" i="17"/>
  <c r="T95" i="17"/>
  <c r="F13" i="31" l="1"/>
  <c r="F14" i="31"/>
  <c r="K14" i="31" l="1"/>
  <c r="M14" i="31" s="1"/>
  <c r="K13" i="31"/>
  <c r="M13" i="31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D11" i="28" l="1"/>
  <c r="R12" i="17"/>
  <c r="R11" i="17" l="1"/>
  <c r="I16" i="31"/>
  <c r="I15" i="31" s="1"/>
  <c r="N8" i="35" l="1"/>
  <c r="E8" i="35"/>
  <c r="D12" i="35" l="1"/>
  <c r="H15" i="17"/>
  <c r="H11" i="17" l="1"/>
  <c r="D8" i="35"/>
  <c r="F116" i="17" l="1"/>
  <c r="F91" i="17"/>
  <c r="F135" i="17"/>
  <c r="F121" i="17"/>
  <c r="F122" i="17"/>
  <c r="F146" i="17"/>
  <c r="F117" i="17"/>
  <c r="F65" i="17"/>
  <c r="T122" i="17" l="1"/>
  <c r="T117" i="17"/>
  <c r="T135" i="17"/>
  <c r="T121" i="17"/>
  <c r="F69" i="31"/>
  <c r="K69" i="31" s="1"/>
  <c r="M69" i="31" s="1"/>
  <c r="T65" i="17"/>
  <c r="F95" i="31"/>
  <c r="K95" i="31" s="1"/>
  <c r="M95" i="31" s="1"/>
  <c r="T91" i="17"/>
  <c r="T146" i="17"/>
  <c r="F120" i="31"/>
  <c r="K120" i="31" s="1"/>
  <c r="M120" i="31" s="1"/>
  <c r="T116" i="17"/>
  <c r="F121" i="3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F35" i="17"/>
  <c r="F114" i="17"/>
  <c r="F118" i="17"/>
  <c r="T118" i="17" s="1"/>
  <c r="F34" i="17"/>
  <c r="F112" i="17"/>
  <c r="F124" i="17"/>
  <c r="F147" i="17"/>
  <c r="F111" i="17"/>
  <c r="F119" i="17"/>
  <c r="F149" i="17"/>
  <c r="T149" i="17" s="1"/>
  <c r="F125" i="17"/>
  <c r="F64" i="17"/>
  <c r="F150" i="31"/>
  <c r="K150" i="31" s="1"/>
  <c r="M150" i="31" s="1"/>
  <c r="F142" i="17"/>
  <c r="T142" i="17" s="1"/>
  <c r="F126" i="17"/>
  <c r="F24" i="17"/>
  <c r="F148" i="17"/>
  <c r="F127" i="17"/>
  <c r="T127" i="17" s="1"/>
  <c r="F115" i="17"/>
  <c r="T115" i="17" s="1"/>
  <c r="F128" i="17"/>
  <c r="T128" i="17" s="1"/>
  <c r="F140" i="17"/>
  <c r="F129" i="17"/>
  <c r="T119" i="17" l="1"/>
  <c r="T129" i="17"/>
  <c r="T126" i="17"/>
  <c r="T112" i="17"/>
  <c r="T64" i="17"/>
  <c r="T148" i="17"/>
  <c r="F39" i="31"/>
  <c r="K39" i="31" s="1"/>
  <c r="M39" i="31" s="1"/>
  <c r="T35" i="17"/>
  <c r="F129" i="31"/>
  <c r="K129" i="31" s="1"/>
  <c r="M129" i="31" s="1"/>
  <c r="T125" i="17"/>
  <c r="F128" i="31"/>
  <c r="K128" i="31" s="1"/>
  <c r="M128" i="31" s="1"/>
  <c r="T124" i="17"/>
  <c r="T24" i="17"/>
  <c r="T34" i="17"/>
  <c r="F118" i="31"/>
  <c r="K118" i="31" s="1"/>
  <c r="M118" i="31" s="1"/>
  <c r="T114" i="17"/>
  <c r="F115" i="31"/>
  <c r="K115" i="31" s="1"/>
  <c r="M115" i="31" s="1"/>
  <c r="T111" i="17"/>
  <c r="T140" i="17"/>
  <c r="T147" i="17"/>
  <c r="F123" i="31"/>
  <c r="K123" i="31" s="1"/>
  <c r="M123" i="31" s="1"/>
  <c r="F146" i="31"/>
  <c r="K146" i="31" s="1"/>
  <c r="M146" i="31" s="1"/>
  <c r="F132" i="31"/>
  <c r="K132" i="31" s="1"/>
  <c r="M132" i="31" s="1"/>
  <c r="F122" i="31"/>
  <c r="K122" i="31" s="1"/>
  <c r="M122" i="31" s="1"/>
  <c r="F144" i="31"/>
  <c r="K144" i="31" s="1"/>
  <c r="M144" i="31" s="1"/>
  <c r="F130" i="31"/>
  <c r="K130" i="31" s="1"/>
  <c r="M130" i="31" s="1"/>
  <c r="F151" i="31"/>
  <c r="K151" i="31" s="1"/>
  <c r="M151" i="31" s="1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F119" i="31"/>
  <c r="K119" i="31" s="1"/>
  <c r="M119" i="31" s="1"/>
  <c r="F133" i="31"/>
  <c r="K133" i="31" s="1"/>
  <c r="M133" i="31" s="1"/>
  <c r="F26" i="17" l="1"/>
  <c r="F43" i="17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74" i="17"/>
  <c r="F108" i="17"/>
  <c r="F58" i="17"/>
  <c r="F68" i="17"/>
  <c r="T68" i="17" s="1"/>
  <c r="F42" i="17"/>
  <c r="F104" i="17"/>
  <c r="F13" i="17"/>
  <c r="F12" i="17"/>
  <c r="T33" i="17" l="1"/>
  <c r="T73" i="17"/>
  <c r="T108" i="17"/>
  <c r="T41" i="17"/>
  <c r="T74" i="17"/>
  <c r="T14" i="17"/>
  <c r="T13" i="17"/>
  <c r="T27" i="17"/>
  <c r="T36" i="17"/>
  <c r="T104" i="17"/>
  <c r="T110" i="17"/>
  <c r="T45" i="17"/>
  <c r="T12" i="17"/>
  <c r="T90" i="17"/>
  <c r="T43" i="17"/>
  <c r="T42" i="17"/>
  <c r="T58" i="17"/>
  <c r="T30" i="17"/>
  <c r="T26" i="17"/>
  <c r="F117" i="31"/>
  <c r="K117" i="31" s="1"/>
  <c r="M117" i="31" s="1"/>
  <c r="T113" i="17"/>
  <c r="F17" i="31"/>
  <c r="K17" i="31" s="1"/>
  <c r="M17" i="31" s="1"/>
  <c r="F37" i="31"/>
  <c r="K37" i="31" s="1"/>
  <c r="M37" i="31" s="1"/>
  <c r="F72" i="31"/>
  <c r="K72" i="31" s="1"/>
  <c r="M72" i="31" s="1"/>
  <c r="F62" i="31"/>
  <c r="K62" i="31" s="1"/>
  <c r="M62" i="31" s="1"/>
  <c r="F30" i="31"/>
  <c r="K30" i="31" s="1"/>
  <c r="M30" i="31" s="1"/>
  <c r="F86" i="31"/>
  <c r="K86" i="31" s="1"/>
  <c r="M86" i="31" s="1"/>
  <c r="F78" i="31"/>
  <c r="K78" i="31" s="1"/>
  <c r="M78" i="31" s="1"/>
  <c r="F18" i="31"/>
  <c r="K18" i="31" s="1"/>
  <c r="M18" i="31" s="1"/>
  <c r="F108" i="31"/>
  <c r="K108" i="31" s="1"/>
  <c r="M108" i="31" s="1"/>
  <c r="F31" i="31"/>
  <c r="K31" i="31" s="1"/>
  <c r="M31" i="31" s="1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F47" i="31"/>
  <c r="K47" i="31" s="1"/>
  <c r="M47" i="31" s="1"/>
  <c r="F112" i="31"/>
  <c r="K112" i="31" s="1"/>
  <c r="M112" i="31" s="1"/>
  <c r="F34" i="31"/>
  <c r="K34" i="31" s="1"/>
  <c r="M34" i="31" s="1"/>
  <c r="F40" i="31"/>
  <c r="K40" i="31" s="1"/>
  <c r="M40" i="31" s="1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T79" i="17" s="1"/>
  <c r="F16" i="17"/>
  <c r="F56" i="17"/>
  <c r="F51" i="17"/>
  <c r="F81" i="17"/>
  <c r="T81" i="17" s="1"/>
  <c r="F134" i="17"/>
  <c r="F87" i="17"/>
  <c r="F139" i="17"/>
  <c r="F62" i="17"/>
  <c r="F69" i="17"/>
  <c r="F53" i="17"/>
  <c r="F103" i="17"/>
  <c r="F83" i="17"/>
  <c r="F136" i="17"/>
  <c r="T136" i="17" s="1"/>
  <c r="F38" i="17"/>
  <c r="T38" i="17" s="1"/>
  <c r="F25" i="17"/>
  <c r="F31" i="17"/>
  <c r="F144" i="17"/>
  <c r="F107" i="17"/>
  <c r="F137" i="17"/>
  <c r="F59" i="17"/>
  <c r="F85" i="17"/>
  <c r="F67" i="17"/>
  <c r="F145" i="17"/>
  <c r="F28" i="17"/>
  <c r="F106" i="17"/>
  <c r="F37" i="17"/>
  <c r="T37" i="17" s="1"/>
  <c r="F120" i="17"/>
  <c r="F84" i="17"/>
  <c r="F71" i="17"/>
  <c r="T71" i="17" s="1"/>
  <c r="F57" i="17"/>
  <c r="F63" i="17"/>
  <c r="F75" i="17"/>
  <c r="F92" i="17"/>
  <c r="F109" i="17"/>
  <c r="F29" i="17"/>
  <c r="F98" i="17"/>
  <c r="F47" i="17"/>
  <c r="F80" i="17"/>
  <c r="F20" i="17"/>
  <c r="F100" i="17"/>
  <c r="F49" i="17"/>
  <c r="F39" i="17"/>
  <c r="F46" i="17"/>
  <c r="F60" i="17"/>
  <c r="F138" i="17"/>
  <c r="F86" i="17"/>
  <c r="F94" i="31"/>
  <c r="K94" i="31" s="1"/>
  <c r="M94" i="31" s="1"/>
  <c r="F19" i="17"/>
  <c r="F48" i="17"/>
  <c r="F143" i="17"/>
  <c r="F77" i="17"/>
  <c r="F55" i="17"/>
  <c r="F133" i="17"/>
  <c r="F54" i="17"/>
  <c r="F131" i="17"/>
  <c r="F15" i="17"/>
  <c r="F96" i="17"/>
  <c r="F78" i="17"/>
  <c r="T78" i="17" s="1"/>
  <c r="F44" i="17"/>
  <c r="F50" i="17"/>
  <c r="F141" i="17"/>
  <c r="F97" i="17"/>
  <c r="F102" i="17"/>
  <c r="F123" i="17"/>
  <c r="T123" i="17" s="1"/>
  <c r="F61" i="17"/>
  <c r="F70" i="17"/>
  <c r="T70" i="17" s="1"/>
  <c r="F130" i="17"/>
  <c r="F66" i="17"/>
  <c r="F52" i="17"/>
  <c r="F72" i="17"/>
  <c r="T72" i="17" s="1"/>
  <c r="F40" i="17"/>
  <c r="F32" i="17"/>
  <c r="F105" i="17"/>
  <c r="L11" i="17"/>
  <c r="T133" i="17" l="1"/>
  <c r="T92" i="17"/>
  <c r="T97" i="17"/>
  <c r="T44" i="17"/>
  <c r="T139" i="17"/>
  <c r="T101" i="17"/>
  <c r="T52" i="17"/>
  <c r="T86" i="17"/>
  <c r="T80" i="17"/>
  <c r="T57" i="17"/>
  <c r="T106" i="17"/>
  <c r="T69" i="17"/>
  <c r="T16" i="17"/>
  <c r="T22" i="17"/>
  <c r="T77" i="17"/>
  <c r="T46" i="17"/>
  <c r="T66" i="17"/>
  <c r="T50" i="17"/>
  <c r="T55" i="17"/>
  <c r="T138" i="17"/>
  <c r="T47" i="17"/>
  <c r="T28" i="17"/>
  <c r="T31" i="17"/>
  <c r="T62" i="17"/>
  <c r="T29" i="17"/>
  <c r="T105" i="17"/>
  <c r="T61" i="17"/>
  <c r="T48" i="17"/>
  <c r="T39" i="17"/>
  <c r="T109" i="17"/>
  <c r="T85" i="17"/>
  <c r="T134" i="17"/>
  <c r="T21" i="17"/>
  <c r="T130" i="17"/>
  <c r="T132" i="17"/>
  <c r="T87" i="17"/>
  <c r="T32" i="17"/>
  <c r="T15" i="17"/>
  <c r="T19" i="17"/>
  <c r="T49" i="17"/>
  <c r="T84" i="17"/>
  <c r="T59" i="17"/>
  <c r="T83" i="17"/>
  <c r="T23" i="17"/>
  <c r="T60" i="17"/>
  <c r="T25" i="17"/>
  <c r="T67" i="17"/>
  <c r="T40" i="17"/>
  <c r="T102" i="17"/>
  <c r="T131" i="17"/>
  <c r="T100" i="17"/>
  <c r="T75" i="17"/>
  <c r="T103" i="17"/>
  <c r="T51" i="17"/>
  <c r="T99" i="17"/>
  <c r="T98" i="17"/>
  <c r="T54" i="17"/>
  <c r="T20" i="17"/>
  <c r="T63" i="17"/>
  <c r="T107" i="17"/>
  <c r="T53" i="17"/>
  <c r="T56" i="17"/>
  <c r="T145" i="17"/>
  <c r="T137" i="17"/>
  <c r="T143" i="17"/>
  <c r="T96" i="17"/>
  <c r="F145" i="31"/>
  <c r="K145" i="31" s="1"/>
  <c r="M145" i="31" s="1"/>
  <c r="T141" i="17"/>
  <c r="T144" i="17"/>
  <c r="F124" i="31"/>
  <c r="K124" i="31" s="1"/>
  <c r="M124" i="31" s="1"/>
  <c r="T120" i="17"/>
  <c r="F57" i="31"/>
  <c r="K57" i="31" s="1"/>
  <c r="M57" i="31" s="1"/>
  <c r="F107" i="31"/>
  <c r="K107" i="31" s="1"/>
  <c r="M107" i="31" s="1"/>
  <c r="F75" i="31"/>
  <c r="K75" i="31" s="1"/>
  <c r="M75" i="31" s="1"/>
  <c r="F140" i="31"/>
  <c r="K140" i="31" s="1"/>
  <c r="M140" i="31" s="1"/>
  <c r="F85" i="31"/>
  <c r="K85" i="31" s="1"/>
  <c r="M85" i="31" s="1"/>
  <c r="F83" i="31"/>
  <c r="K83" i="31" s="1"/>
  <c r="M83" i="31" s="1"/>
  <c r="F82" i="31"/>
  <c r="K82" i="31" s="1"/>
  <c r="M82" i="31" s="1"/>
  <c r="F25" i="31"/>
  <c r="K25" i="31" s="1"/>
  <c r="M25" i="31" s="1"/>
  <c r="F63" i="31"/>
  <c r="K63" i="31" s="1"/>
  <c r="M63" i="31" s="1"/>
  <c r="F87" i="31"/>
  <c r="K87" i="31" s="1"/>
  <c r="M87" i="31" s="1"/>
  <c r="F27" i="31"/>
  <c r="K27" i="31" s="1"/>
  <c r="M27" i="31" s="1"/>
  <c r="F41" i="31"/>
  <c r="K41" i="31" s="1"/>
  <c r="M41" i="31" s="1"/>
  <c r="F141" i="31"/>
  <c r="K141" i="31" s="1"/>
  <c r="M141" i="31" s="1"/>
  <c r="F103" i="31"/>
  <c r="K103" i="31" s="1"/>
  <c r="M103" i="31" s="1"/>
  <c r="F74" i="31"/>
  <c r="K74" i="31" s="1"/>
  <c r="M74" i="31" s="1"/>
  <c r="F65" i="31"/>
  <c r="K65" i="31" s="1"/>
  <c r="M65" i="31" s="1"/>
  <c r="F50" i="31"/>
  <c r="K50" i="31" s="1"/>
  <c r="M50" i="31" s="1"/>
  <c r="F102" i="31"/>
  <c r="K102" i="31" s="1"/>
  <c r="M102" i="31" s="1"/>
  <c r="F36" i="31"/>
  <c r="K36" i="31" s="1"/>
  <c r="M36" i="31" s="1"/>
  <c r="F35" i="31"/>
  <c r="K35" i="31" s="1"/>
  <c r="M35" i="31" s="1"/>
  <c r="F66" i="31"/>
  <c r="K66" i="31" s="1"/>
  <c r="M66" i="31" s="1"/>
  <c r="F19" i="31"/>
  <c r="K19" i="31" s="1"/>
  <c r="M19" i="31" s="1"/>
  <c r="F71" i="31"/>
  <c r="K71" i="31" s="1"/>
  <c r="M71" i="31" s="1"/>
  <c r="F29" i="31"/>
  <c r="K29" i="31" s="1"/>
  <c r="M29" i="31" s="1"/>
  <c r="F105" i="31"/>
  <c r="K105" i="31" s="1"/>
  <c r="M105" i="31" s="1"/>
  <c r="F84" i="31"/>
  <c r="K84" i="31" s="1"/>
  <c r="M84" i="31" s="1"/>
  <c r="F134" i="31"/>
  <c r="K134" i="31" s="1"/>
  <c r="M134" i="31" s="1"/>
  <c r="F70" i="31"/>
  <c r="K70" i="31" s="1"/>
  <c r="M70" i="31" s="1"/>
  <c r="F81" i="31"/>
  <c r="K81" i="31" s="1"/>
  <c r="M81" i="31" s="1"/>
  <c r="F136" i="31"/>
  <c r="K136" i="31" s="1"/>
  <c r="M136" i="31" s="1"/>
  <c r="F42" i="31"/>
  <c r="K42" i="31" s="1"/>
  <c r="M42" i="31" s="1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F43" i="31"/>
  <c r="K43" i="31" s="1"/>
  <c r="M43" i="31" s="1"/>
  <c r="F110" i="31"/>
  <c r="K110" i="31" s="1"/>
  <c r="M110" i="31" s="1"/>
  <c r="F111" i="31"/>
  <c r="K111" i="31" s="1"/>
  <c r="M111" i="31" s="1"/>
  <c r="F60" i="31"/>
  <c r="K60" i="31" s="1"/>
  <c r="M60" i="31" s="1"/>
  <c r="F135" i="31"/>
  <c r="K135" i="31" s="1"/>
  <c r="M135" i="31" s="1"/>
  <c r="F23" i="31"/>
  <c r="K23" i="31" s="1"/>
  <c r="M23" i="31" s="1"/>
  <c r="F33" i="31"/>
  <c r="K33" i="31" s="1"/>
  <c r="M33" i="31" s="1"/>
  <c r="F101" i="31"/>
  <c r="K101" i="31" s="1"/>
  <c r="M101" i="31" s="1"/>
  <c r="F58" i="31"/>
  <c r="K58" i="31" s="1"/>
  <c r="M58" i="31" s="1"/>
  <c r="F53" i="31"/>
  <c r="K53" i="31" s="1"/>
  <c r="M53" i="31" s="1"/>
  <c r="F104" i="31"/>
  <c r="K104" i="31" s="1"/>
  <c r="M104" i="31" s="1"/>
  <c r="F96" i="31"/>
  <c r="K96" i="31" s="1"/>
  <c r="M96" i="31" s="1"/>
  <c r="F54" i="31"/>
  <c r="K54" i="31" s="1"/>
  <c r="M54" i="31" s="1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F59" i="31"/>
  <c r="K59" i="31" s="1"/>
  <c r="M59" i="31" s="1"/>
  <c r="F44" i="31"/>
  <c r="K44" i="31" s="1"/>
  <c r="M44" i="31" s="1"/>
  <c r="F64" i="31"/>
  <c r="K64" i="31" s="1"/>
  <c r="M64" i="31" s="1"/>
  <c r="F67" i="31"/>
  <c r="K67" i="31" s="1"/>
  <c r="M67" i="31" s="1"/>
  <c r="F61" i="31"/>
  <c r="K61" i="31" s="1"/>
  <c r="M61" i="31" s="1"/>
  <c r="F55" i="31"/>
  <c r="K55" i="31" s="1"/>
  <c r="M55" i="31" s="1"/>
  <c r="F48" i="31"/>
  <c r="K48" i="31" s="1"/>
  <c r="M48" i="31" s="1"/>
  <c r="F113" i="31"/>
  <c r="K113" i="31" s="1"/>
  <c r="M113" i="31" s="1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F137" i="31"/>
  <c r="K137" i="31" s="1"/>
  <c r="M137" i="31" s="1"/>
  <c r="F20" i="31"/>
  <c r="K20" i="31" s="1"/>
  <c r="M20" i="31" s="1"/>
  <c r="F149" i="31"/>
  <c r="K149" i="31" s="1"/>
  <c r="M149" i="31" s="1"/>
  <c r="F26" i="31"/>
  <c r="K26" i="31" s="1"/>
  <c r="M26" i="31" s="1"/>
  <c r="F143" i="31"/>
  <c r="K143" i="31" s="1"/>
  <c r="M143" i="31" s="1"/>
  <c r="F80" i="31"/>
  <c r="K80" i="31" s="1"/>
  <c r="M80" i="31" s="1"/>
  <c r="F52" i="31"/>
  <c r="K52" i="31" s="1"/>
  <c r="M52" i="31" s="1"/>
  <c r="F142" i="31"/>
  <c r="K142" i="31" s="1"/>
  <c r="M142" i="31" s="1"/>
  <c r="F51" i="31"/>
  <c r="K51" i="31" s="1"/>
  <c r="M51" i="31" s="1"/>
  <c r="F106" i="31"/>
  <c r="K106" i="31" s="1"/>
  <c r="M106" i="31" s="1"/>
  <c r="F91" i="31"/>
  <c r="K91" i="31" s="1"/>
  <c r="M91" i="31" s="1"/>
  <c r="F16" i="31"/>
  <c r="K16" i="31" l="1"/>
  <c r="M16" i="31" l="1"/>
  <c r="D18" i="25" l="1"/>
  <c r="D17" i="25"/>
  <c r="M18" i="17" l="1"/>
  <c r="F18" i="17" s="1"/>
  <c r="M17" i="17"/>
  <c r="T18" i="17" l="1"/>
  <c r="F22" i="31"/>
  <c r="K22" i="31" s="1"/>
  <c r="M22" i="31" s="1"/>
  <c r="F17" i="17"/>
  <c r="T17" i="17" l="1"/>
  <c r="F21" i="31"/>
  <c r="K21" i="31" l="1"/>
  <c r="M21" i="31" l="1"/>
  <c r="G11" i="25" l="1"/>
  <c r="G8" i="25" s="1"/>
  <c r="D89" i="25"/>
  <c r="D88" i="25"/>
  <c r="M88" i="17" l="1"/>
  <c r="D11" i="25"/>
  <c r="D8" i="25" s="1"/>
  <c r="M89" i="17"/>
  <c r="F89" i="17" s="1"/>
  <c r="T89" i="17" l="1"/>
  <c r="F93" i="31"/>
  <c r="K93" i="31" s="1"/>
  <c r="M93" i="31" s="1"/>
  <c r="M11" i="17"/>
  <c r="F88" i="17"/>
  <c r="T88" i="17" l="1"/>
  <c r="T11" i="17" s="1"/>
  <c r="F92" i="31"/>
  <c r="F11" i="17"/>
  <c r="K92" i="31" l="1"/>
  <c r="F15" i="31"/>
  <c r="M92" i="31" l="1"/>
  <c r="K15" i="31"/>
  <c r="M15" i="31" l="1"/>
</calcChain>
</file>

<file path=xl/sharedStrings.xml><?xml version="1.0" encoding="utf-8"?>
<sst xmlns="http://schemas.openxmlformats.org/spreadsheetml/2006/main" count="4746" uniqueCount="473">
  <si>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</si>
  <si>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</si>
  <si>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</si>
  <si>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</si>
  <si>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</si>
  <si>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</si>
  <si>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</si>
  <si>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</si>
  <si>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</si>
  <si>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</si>
  <si>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</si>
  <si>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</si>
  <si>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</si>
  <si>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</si>
  <si>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</si>
  <si>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</si>
  <si>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</si>
  <si>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</si>
  <si>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</si>
  <si>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</si>
  <si>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</si>
  <si>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</si>
  <si>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</si>
  <si>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</si>
  <si>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</si>
  <si>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</si>
  <si>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</si>
  <si>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</si>
  <si>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</si>
  <si>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</si>
  <si>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</si>
  <si>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</si>
  <si>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</si>
  <si>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</si>
  <si>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</si>
  <si>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</si>
  <si>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</si>
  <si>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</si>
  <si>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</si>
  <si>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</si>
  <si>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</si>
  <si>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</si>
  <si>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</si>
  <si>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</si>
  <si>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</si>
  <si>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</si>
  <si>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</si>
  <si>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</si>
  <si>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</si>
  <si>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</si>
  <si>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</si>
  <si>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</si>
  <si>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</si>
  <si>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</si>
  <si>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НСЗ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</si>
  <si>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</si>
  <si>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</si>
  <si>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</si>
  <si>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</si>
  <si>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</si>
  <si>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</si>
  <si>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</si>
  <si>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</si>
  <si>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</si>
  <si>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</si>
  <si>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</si>
  <si>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</si>
  <si>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</si>
  <si>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</si>
  <si>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</si>
  <si>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</si>
  <si>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</si>
  <si>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</si>
  <si>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</si>
  <si>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</si>
  <si>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</si>
  <si>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</si>
  <si>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</si>
  <si>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</si>
  <si>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</si>
  <si>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</si>
  <si>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</si>
  <si>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</si>
  <si>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</si>
  <si>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</si>
  <si>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</si>
  <si>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</si>
  <si>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</si>
  <si>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</si>
  <si>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</si>
  <si>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</si>
  <si>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</si>
  <si>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</si>
  <si>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</si>
  <si>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</si>
  <si>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</si>
  <si>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</si>
  <si>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</si>
  <si>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</si>
  <si>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</si>
  <si>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</si>
  <si>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</si>
  <si>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</si>
  <si>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</si>
  <si>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</si>
  <si>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</si>
  <si>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</si>
  <si>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</si>
  <si>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</si>
  <si>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</si>
  <si>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</si>
  <si>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</si>
  <si>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</si>
  <si>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</si>
  <si>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</si>
  <si>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</si>
  <si>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</si>
  <si>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</si>
  <si>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</si>
  <si>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</si>
  <si>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</si>
  <si>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</si>
  <si>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</si>
  <si>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</si>
  <si>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</si>
  <si>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</si>
  <si>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</si>
  <si>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</si>
  <si>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</si>
  <si>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</si>
  <si>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</si>
  <si>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</si>
  <si>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</si>
  <si>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</si>
  <si>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</si>
  <si>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</si>
  <si>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</si>
  <si>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</si>
  <si>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</si>
  <si>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</si>
  <si>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</si>
  <si>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</si>
  <si>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</si>
  <si>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</si>
  <si>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</si>
  <si>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</si>
  <si>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</si>
  <si>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</si>
  <si>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</si>
  <si>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</si>
  <si>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</si>
  <si>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</si>
  <si>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</si>
  <si>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</si>
  <si>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</si>
  <si>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</si>
  <si>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</si>
  <si>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</si>
  <si>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</si>
  <si>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</si>
  <si>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</si>
  <si>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</si>
  <si>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</si>
  <si>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</si>
  <si>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</si>
  <si>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</si>
  <si>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</si>
  <si>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</si>
  <si>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</si>
  <si>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</si>
  <si>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</si>
  <si>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</si>
  <si>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</si>
  <si>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</si>
  <si>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</si>
  <si>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</si>
  <si>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</si>
  <si>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</si>
  <si>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</si>
  <si>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</si>
  <si>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</si>
  <si>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</si>
  <si>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</si>
  <si>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</si>
  <si>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</si>
  <si>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</si>
  <si>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</si>
  <si>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</si>
  <si>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</si>
  <si>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</si>
  <si>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</si>
  <si>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</si>
  <si>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</si>
  <si>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</si>
  <si>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</si>
  <si>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</si>
  <si>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</si>
  <si>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</si>
  <si>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</si>
  <si>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</si>
  <si>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</si>
  <si>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</si>
  <si>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</si>
  <si>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</si>
  <si>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</si>
  <si>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</si>
  <si>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</si>
  <si>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</si>
  <si>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</si>
  <si>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</si>
  <si>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</si>
  <si>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</si>
  <si>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</si>
  <si>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</si>
  <si>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</si>
  <si>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</si>
  <si>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</si>
  <si>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</si>
  <si>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</si>
  <si>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</si>
  <si>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</si>
  <si>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</si>
  <si>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</si>
  <si>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</si>
  <si>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</si>
  <si>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</si>
  <si>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</si>
  <si>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</si>
  <si>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</si>
  <si>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</si>
  <si>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</si>
  <si>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</si>
  <si>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</si>
  <si>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</si>
  <si>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</si>
  <si>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</si>
  <si>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</si>
  <si>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</si>
  <si>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</si>
  <si>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</si>
  <si>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</si>
  <si>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</si>
  <si>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</si>
  <si>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</si>
  <si>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</si>
  <si>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</si>
  <si>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</si>
  <si>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</si>
  <si>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</si>
  <si>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</si>
  <si>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</si>
  <si>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</si>
  <si>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</si>
  <si>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</si>
  <si>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</si>
  <si>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</si>
  <si>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</si>
  <si>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</si>
  <si>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</si>
  <si>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</si>
  <si>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</si>
  <si>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</si>
  <si>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</si>
  <si>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</si>
  <si>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</si>
  <si>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</si>
  <si>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</si>
  <si>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</si>
  <si>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</si>
  <si>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</si>
  <si>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</si>
  <si>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</si>
  <si>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</si>
  <si>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</si>
  <si>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</si>
  <si>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</si>
  <si>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</si>
  <si>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</si>
  <si>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</si>
  <si>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</si>
  <si>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</si>
  <si>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</si>
  <si>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</si>
  <si>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</si>
  <si>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</si>
  <si>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</si>
  <si>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</si>
  <si>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</si>
  <si>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</si>
  <si>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</si>
  <si>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</si>
  <si>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</si>
  <si>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</si>
  <si>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</si>
  <si>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</si>
  <si>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</si>
  <si>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</si>
  <si>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</si>
  <si>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</si>
  <si>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</si>
  <si>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</si>
  <si>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</si>
  <si>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</si>
  <si>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</si>
  <si>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</si>
  <si>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</si>
  <si>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</si>
  <si>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</si>
  <si>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</si>
  <si>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</si>
  <si>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</si>
  <si>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</si>
  <si>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</si>
  <si>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</si>
  <si>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</si>
  <si>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</si>
  <si>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</si>
  <si>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</si>
  <si>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</si>
  <si>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</si>
  <si>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</si>
  <si>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</si>
  <si>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</si>
  <si>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</si>
  <si>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</si>
  <si>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</si>
  <si>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</si>
  <si>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</si>
  <si>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</si>
  <si>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</si>
  <si>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</si>
  <si>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</si>
  <si>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</si>
  <si>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</si>
  <si>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</si>
  <si>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</si>
  <si>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</si>
  <si>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</si>
  <si>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</si>
  <si>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</si>
  <si>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</si>
  <si>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</si>
  <si>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</si>
  <si>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</si>
  <si>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</si>
  <si>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</si>
  <si>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</si>
  <si>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</si>
  <si>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</si>
  <si>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</si>
  <si>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</si>
  <si>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</si>
  <si>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</si>
  <si>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</si>
  <si>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</si>
  <si>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</si>
  <si>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</si>
  <si>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</si>
  <si>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</si>
  <si>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</si>
  <si>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</si>
  <si>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</si>
  <si>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</si>
  <si>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</si>
  <si>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</si>
  <si>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</si>
  <si>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</si>
  <si>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</si>
  <si>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</si>
  <si>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</si>
  <si>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</si>
  <si>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</si>
  <si>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</si>
  <si>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</si>
  <si>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</si>
  <si>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</si>
  <si>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</si>
  <si>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</si>
  <si>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</si>
  <si>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</si>
  <si>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</si>
  <si>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</si>
  <si>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</si>
  <si>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</si>
  <si>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</si>
  <si>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</si>
  <si>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</si>
  <si>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</si>
  <si>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</si>
  <si>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</si>
  <si>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</si>
  <si>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</si>
  <si>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</si>
  <si>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</si>
  <si>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</si>
  <si>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</si>
  <si>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</si>
  <si>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</si>
  <si>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</si>
  <si>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</si>
  <si>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</si>
  <si>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</si>
  <si>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</si>
  <si>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</si>
  <si>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</si>
  <si>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</si>
  <si>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</si>
  <si>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</si>
  <si>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</si>
  <si>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</si>
  <si>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</si>
  <si>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</si>
  <si>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</si>
  <si>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</si>
  <si>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</si>
  <si>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</si>
  <si>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</si>
  <si>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</si>
  <si>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</si>
  <si>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</si>
  <si>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</si>
  <si>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</si>
  <si>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</si>
  <si>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</si>
  <si>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</si>
  <si>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</si>
  <si>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</si>
  <si>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</si>
  <si>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</si>
  <si>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</si>
  <si>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</si>
  <si>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</si>
  <si>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</si>
  <si>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</si>
  <si>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</si>
  <si>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</si>
  <si>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</si>
  <si>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</si>
  <si>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</si>
  <si>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</si>
  <si>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</si>
  <si>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</si>
  <si>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</si>
  <si>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</si>
  <si>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</si>
  <si>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</si>
  <si>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</si>
  <si>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</si>
  <si>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</si>
  <si>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</si>
  <si>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</si>
  <si>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</si>
  <si>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</si>
  <si>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</si>
  <si>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</si>
  <si>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</si>
  <si>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</si>
  <si>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</si>
  <si>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</si>
  <si>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</si>
  <si>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</si>
  <si>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</si>
  <si>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</si>
  <si>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</si>
  <si>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</si>
  <si>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</si>
  <si>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</si>
  <si>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r>
      <t>кроме профиля "стоматология"</t>
    </r>
    <r>
      <rPr>
        <sz val="9"/>
        <color theme="3" tint="0.39997558519241921"/>
        <rFont val="Times New Roman"/>
        <family val="1"/>
        <charset val="204"/>
      </rPr>
      <t>, в т.ч. консультации с применением телемедицинских технологий</t>
    </r>
  </si>
  <si>
    <t>Госпитализация маломобильных граждан в целях прохождения диспансеризации, первый этап (второй этап при наличии показаний)</t>
  </si>
  <si>
    <t>ds12.022-ds12.028 (вирусные гепатиты С)</t>
  </si>
  <si>
    <t>ГБУЗ РКГВВ им. М.В. Каменева</t>
  </si>
  <si>
    <t>Итого Территориальная программа ОМС (Протокол № 8-26)</t>
  </si>
  <si>
    <t xml:space="preserve">   от 24.06.2026 № 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</si>
</sst>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3" tint="0.3999755851924192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8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4" fontId="52" fillId="3" borderId="0" xfId="45" applyNumberFormat="1" applyFont="1" applyFill="1" applyAlignment="1">
      <alignment horizontal="right" vertical="center"/>
    </xf>
    <xf numFmtId="3" fontId="65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1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0" fontId="73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2" fillId="3" borderId="0" xfId="45" applyFont="1" applyFill="1" applyAlignment="1">
      <alignment horizontal="right" vertical="center"/>
    </xf>
    <xf numFmtId="3" fontId="72" fillId="0" borderId="0" xfId="245" applyNumberFormat="1" applyFont="1" applyFill="1"/>
    <xf numFmtId="3" fontId="54" fillId="0" borderId="1" xfId="241" applyNumberFormat="1" applyFont="1" applyFill="1" applyBorder="1" applyAlignment="1">
      <alignment horizontal="center" vertical="center"/>
    </xf>
    <xf numFmtId="3" fontId="66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6" fillId="0" borderId="19" xfId="241" applyNumberFormat="1" applyFont="1" applyFill="1" applyBorder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3" fontId="66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6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3" fontId="72" fillId="2" borderId="0" xfId="0" applyNumberFormat="1" applyFont="1" applyFill="1" applyAlignment="1">
      <alignment horizontal="right" vertical="center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6" fillId="0" borderId="19" xfId="233" applyFont="1" applyFill="1" applyBorder="1" applyAlignment="1">
      <alignment horizontal="left" vertical="center" wrapText="1"/>
    </xf>
    <xf numFmtId="3" fontId="75" fillId="0" borderId="29" xfId="250" applyNumberFormat="1" applyFont="1" applyFill="1" applyBorder="1" applyAlignment="1">
      <alignment horizontal="center" vertical="center"/>
    </xf>
    <xf numFmtId="3" fontId="75" fillId="0" borderId="1" xfId="250" applyNumberFormat="1" applyFont="1" applyFill="1" applyBorder="1" applyAlignment="1">
      <alignment horizontal="center" vertical="center"/>
    </xf>
    <xf numFmtId="3" fontId="75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1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1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6" fillId="0" borderId="29" xfId="241" applyNumberFormat="1" applyFont="1" applyFill="1" applyBorder="1" applyAlignment="1">
      <alignment horizontal="center" vertical="center"/>
    </xf>
    <xf numFmtId="3" fontId="66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6" fillId="0" borderId="33" xfId="241" applyNumberFormat="1" applyFont="1" applyFill="1" applyBorder="1" applyAlignment="1">
      <alignment horizontal="center" vertical="center"/>
    </xf>
    <xf numFmtId="3" fontId="66" fillId="0" borderId="14" xfId="241" applyNumberFormat="1" applyFont="1" applyFill="1" applyBorder="1" applyAlignment="1">
      <alignment horizontal="center" vertical="center"/>
    </xf>
    <xf numFmtId="3" fontId="66" fillId="0" borderId="34" xfId="241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3" fontId="51" fillId="3" borderId="1" xfId="94" applyNumberFormat="1" applyFont="1" applyFill="1" applyBorder="1" applyAlignment="1">
      <alignment horizontal="center" vertical="center"/>
    </xf>
    <xf numFmtId="0" fontId="68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9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9" fillId="3" borderId="1" xfId="252" applyFont="1" applyFill="1" applyBorder="1" applyAlignment="1" applyProtection="1">
      <alignment horizontal="center" vertical="center"/>
      <protection locked="0"/>
    </xf>
    <xf numFmtId="0" fontId="69" fillId="3" borderId="1" xfId="252" applyFont="1" applyFill="1" applyBorder="1" applyAlignment="1" applyProtection="1">
      <alignment vertical="center"/>
      <protection locked="0"/>
    </xf>
    <xf numFmtId="0" fontId="69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9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6" fillId="0" borderId="0" xfId="0" applyNumberFormat="1" applyFont="1" applyFill="1" applyAlignment="1">
      <alignment horizontal="center" vertical="center"/>
    </xf>
    <xf numFmtId="3" fontId="52" fillId="3" borderId="1" xfId="81" applyNumberFormat="1" applyFont="1" applyFill="1" applyBorder="1" applyAlignment="1">
      <alignment horizontal="center" vertical="center" wrapText="1"/>
    </xf>
    <xf numFmtId="3" fontId="51" fillId="3" borderId="1" xfId="81" applyNumberFormat="1" applyFont="1" applyFill="1" applyBorder="1" applyAlignment="1">
      <alignment horizontal="center" vertical="center" wrapText="1"/>
    </xf>
    <xf numFmtId="4" fontId="53" fillId="3" borderId="18" xfId="0" applyNumberFormat="1" applyFont="1" applyFill="1" applyBorder="1" applyAlignment="1">
      <alignment horizontal="right" vertical="center"/>
    </xf>
    <xf numFmtId="3" fontId="52" fillId="0" borderId="0" xfId="0" applyNumberFormat="1" applyFont="1" applyFill="1" applyAlignment="1">
      <alignment horizontal="center" vertical="center"/>
    </xf>
    <xf numFmtId="4" fontId="60" fillId="26" borderId="1" xfId="246" applyNumberFormat="1" applyFont="1" applyFill="1" applyBorder="1" applyAlignment="1">
      <alignment horizontal="center" vertical="center" wrapText="1"/>
    </xf>
    <xf numFmtId="3" fontId="52" fillId="3" borderId="16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2" fillId="0" borderId="0" xfId="0" applyFont="1" applyFill="1" applyAlignment="1">
      <alignment horizontal="left" vertical="center"/>
    </xf>
    <xf numFmtId="3" fontId="52" fillId="3" borderId="1" xfId="203" applyNumberFormat="1" applyFont="1" applyFill="1" applyBorder="1" applyAlignment="1">
      <alignment horizontal="right" vertical="center"/>
    </xf>
    <xf numFmtId="3" fontId="51" fillId="3" borderId="1" xfId="203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4" fontId="52" fillId="3" borderId="16" xfId="0" applyNumberFormat="1" applyFont="1" applyFill="1" applyBorder="1" applyAlignment="1">
      <alignment horizontal="center" vertical="center" wrapText="1"/>
    </xf>
    <xf numFmtId="4" fontId="52" fillId="3" borderId="13" xfId="0" applyNumberFormat="1" applyFont="1" applyFill="1" applyBorder="1" applyAlignment="1">
      <alignment horizontal="center" vertical="center" wrapText="1"/>
    </xf>
    <xf numFmtId="4" fontId="52" fillId="3" borderId="14" xfId="0" applyNumberFormat="1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2" fillId="3" borderId="19" xfId="0" applyNumberFormat="1" applyFont="1" applyFill="1" applyBorder="1" applyAlignment="1">
      <alignment horizontal="center" vertical="center" wrapText="1"/>
    </xf>
    <xf numFmtId="3" fontId="52" fillId="3" borderId="17" xfId="0" applyNumberFormat="1" applyFont="1" applyFill="1" applyBorder="1" applyAlignment="1">
      <alignment horizontal="center" vertical="center" wrapText="1"/>
    </xf>
    <xf numFmtId="3" fontId="52" fillId="3" borderId="26" xfId="0" applyNumberFormat="1" applyFont="1" applyFill="1" applyBorder="1" applyAlignment="1">
      <alignment horizontal="center" vertical="center" wrapText="1"/>
    </xf>
    <xf numFmtId="4" fontId="52" fillId="3" borderId="1" xfId="0" applyNumberFormat="1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3" fillId="26" borderId="1" xfId="45" applyFont="1" applyFill="1" applyBorder="1" applyAlignment="1">
      <alignment horizontal="center" vertical="center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51" fillId="0" borderId="1" xfId="245" applyNumberFormat="1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3" fontId="52" fillId="0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5" fillId="0" borderId="0" xfId="241" applyFont="1" applyFill="1" applyBorder="1" applyAlignment="1">
      <alignment horizontal="center" vertical="center" wrapText="1"/>
    </xf>
    <xf numFmtId="4" fontId="66" fillId="0" borderId="19" xfId="45" applyNumberFormat="1" applyFont="1" applyFill="1" applyBorder="1" applyAlignment="1">
      <alignment horizontal="center" vertical="center" wrapText="1"/>
    </xf>
    <xf numFmtId="4" fontId="66" fillId="0" borderId="17" xfId="45" applyNumberFormat="1" applyFont="1" applyFill="1" applyBorder="1" applyAlignment="1">
      <alignment horizontal="center" vertical="center" wrapText="1"/>
    </xf>
    <xf numFmtId="4" fontId="66" fillId="0" borderId="26" xfId="45" applyNumberFormat="1" applyFont="1" applyFill="1" applyBorder="1" applyAlignment="1">
      <alignment horizontal="center" vertical="center" wrapText="1"/>
    </xf>
    <xf numFmtId="0" fontId="52" fillId="0" borderId="19" xfId="24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6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6" fillId="0" borderId="14" xfId="45" applyFont="1" applyFill="1" applyBorder="1" applyAlignment="1">
      <alignment horizontal="center" vertical="center"/>
    </xf>
    <xf numFmtId="0" fontId="66" fillId="0" borderId="24" xfId="45" applyFont="1" applyFill="1" applyBorder="1" applyAlignment="1">
      <alignment horizontal="center" vertical="center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2" xfId="81" applyNumberFormat="1" applyFont="1" applyFill="1" applyBorder="1" applyAlignment="1">
      <alignment horizontal="center" vertical="center" wrapText="1"/>
    </xf>
    <xf numFmtId="3" fontId="52" fillId="3" borderId="52" xfId="81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49" fontId="52" fillId="3" borderId="16" xfId="2" applyNumberFormat="1" applyFont="1" applyFill="1" applyBorder="1" applyAlignment="1">
      <alignment horizontal="center" vertical="center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7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9" fillId="3" borderId="12" xfId="252" applyNumberFormat="1" applyFont="1" applyFill="1" applyBorder="1" applyAlignment="1">
      <alignment horizontal="center" vertical="center" wrapText="1"/>
    </xf>
    <xf numFmtId="3" fontId="69" fillId="3" borderId="13" xfId="252" applyNumberFormat="1" applyFont="1" applyFill="1" applyBorder="1" applyAlignment="1">
      <alignment horizontal="center" vertical="center" wrapText="1"/>
    </xf>
    <xf numFmtId="3" fontId="69" fillId="3" borderId="14" xfId="252" applyNumberFormat="1" applyFont="1" applyFill="1" applyBorder="1" applyAlignment="1">
      <alignment horizontal="center" vertical="center" wrapText="1"/>
    </xf>
    <xf numFmtId="3" fontId="69" fillId="3" borderId="19" xfId="0" applyNumberFormat="1" applyFont="1" applyFill="1" applyBorder="1" applyAlignment="1" applyProtection="1">
      <alignment horizontal="center" vertical="center"/>
      <protection locked="0"/>
    </xf>
    <xf numFmtId="3" fontId="69" fillId="3" borderId="51" xfId="0" applyNumberFormat="1" applyFont="1" applyFill="1" applyBorder="1" applyAlignment="1" applyProtection="1">
      <alignment horizontal="center" vertical="center"/>
      <protection locked="0"/>
    </xf>
    <xf numFmtId="3" fontId="69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  <xf numFmtId="3" fontId="70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70" fillId="3" borderId="16" xfId="0" applyNumberFormat="1" applyFont="1" applyFill="1" applyBorder="1" applyAlignment="1">
      <alignment horizontal="center" vertical="center" wrapText="1"/>
    </xf>
    <xf numFmtId="3" fontId="70" fillId="3" borderId="14" xfId="0" applyNumberFormat="1" applyFont="1" applyFill="1" applyBorder="1" applyAlignment="1">
      <alignment horizontal="center" vertical="center" wrapText="1"/>
    </xf>
    <xf numFmtId="3" fontId="7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9" fillId="3" borderId="19" xfId="0" applyFont="1" applyFill="1" applyBorder="1" applyAlignment="1">
      <alignment horizontal="center" vertical="center"/>
    </xf>
    <xf numFmtId="0" fontId="69" fillId="3" borderId="51" xfId="0" applyFont="1" applyFill="1" applyBorder="1" applyAlignment="1">
      <alignment horizontal="center" vertical="center"/>
    </xf>
    <xf numFmtId="0" fontId="69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right" vertical="center"/>
    </xf>
  </cellXfs>
  <cellStyles count="253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24" xfId="252" xr:uid="{00000000-0005-0000-0000-0000BA000000}"/>
    <cellStyle name="Обычный 3" xfId="65" xr:uid="{00000000-0005-0000-0000-0000BB000000}"/>
    <cellStyle name="Обычный 3 2" xfId="200" xr:uid="{00000000-0005-0000-0000-0000BC000000}"/>
    <cellStyle name="Обычный 3 3" xfId="231" xr:uid="{00000000-0005-0000-0000-0000BD000000}"/>
    <cellStyle name="Обычный 4" xfId="66" xr:uid="{00000000-0005-0000-0000-0000BE000000}"/>
    <cellStyle name="Обычный 4 10" xfId="67" xr:uid="{00000000-0005-0000-0000-0000BF000000}"/>
    <cellStyle name="Обычный 4 11" xfId="68" xr:uid="{00000000-0005-0000-0000-0000C0000000}"/>
    <cellStyle name="Обычный 4 12" xfId="69" xr:uid="{00000000-0005-0000-0000-0000C1000000}"/>
    <cellStyle name="Обычный 4 13" xfId="70" xr:uid="{00000000-0005-0000-0000-0000C2000000}"/>
    <cellStyle name="Обычный 4 14" xfId="71" xr:uid="{00000000-0005-0000-0000-0000C3000000}"/>
    <cellStyle name="Обычный 4 15" xfId="72" xr:uid="{00000000-0005-0000-0000-0000C4000000}"/>
    <cellStyle name="Обычный 4 16" xfId="96" xr:uid="{00000000-0005-0000-0000-0000C5000000}"/>
    <cellStyle name="Обычный 4 16 2" xfId="201" xr:uid="{00000000-0005-0000-0000-0000C6000000}"/>
    <cellStyle name="Обычный 4 17" xfId="202" xr:uid="{00000000-0005-0000-0000-0000C7000000}"/>
    <cellStyle name="Обычный 4 2" xfId="73" xr:uid="{00000000-0005-0000-0000-0000C8000000}"/>
    <cellStyle name="Обычный 4 3" xfId="74" xr:uid="{00000000-0005-0000-0000-0000C9000000}"/>
    <cellStyle name="Обычный 4 4" xfId="75" xr:uid="{00000000-0005-0000-0000-0000CA000000}"/>
    <cellStyle name="Обычный 4 5" xfId="76" xr:uid="{00000000-0005-0000-0000-0000CB000000}"/>
    <cellStyle name="Обычный 4 6" xfId="77" xr:uid="{00000000-0005-0000-0000-0000CC000000}"/>
    <cellStyle name="Обычный 4 7" xfId="78" xr:uid="{00000000-0005-0000-0000-0000CD000000}"/>
    <cellStyle name="Обычный 4 8" xfId="79" xr:uid="{00000000-0005-0000-0000-0000CE000000}"/>
    <cellStyle name="Обычный 4 9" xfId="80" xr:uid="{00000000-0005-0000-0000-0000CF000000}"/>
    <cellStyle name="Обычный 5" xfId="81" xr:uid="{00000000-0005-0000-0000-0000D0000000}"/>
    <cellStyle name="Обычный 5 2" xfId="204" xr:uid="{00000000-0005-0000-0000-0000D1000000}"/>
    <cellStyle name="Обычный 5 3" xfId="203" xr:uid="{00000000-0005-0000-0000-0000D2000000}"/>
    <cellStyle name="Обычный 6" xfId="205" xr:uid="{00000000-0005-0000-0000-0000D3000000}"/>
    <cellStyle name="Обычный 6 4" xfId="91" xr:uid="{00000000-0005-0000-0000-0000D4000000}"/>
    <cellStyle name="Обычный 69" xfId="92" xr:uid="{00000000-0005-0000-0000-0000D5000000}"/>
    <cellStyle name="Обычный 69 2" xfId="97" xr:uid="{00000000-0005-0000-0000-0000D6000000}"/>
    <cellStyle name="Обычный 7" xfId="206" xr:uid="{00000000-0005-0000-0000-0000D7000000}"/>
    <cellStyle name="Обычный 7 2" xfId="207" xr:uid="{00000000-0005-0000-0000-0000D8000000}"/>
    <cellStyle name="Обычный 70" xfId="98" xr:uid="{00000000-0005-0000-0000-0000D9000000}"/>
    <cellStyle name="Обычный 8" xfId="208" xr:uid="{00000000-0005-0000-0000-0000DA000000}"/>
    <cellStyle name="Обычный 83" xfId="234" xr:uid="{00000000-0005-0000-0000-0000DB000000}"/>
    <cellStyle name="Обычный 83 2" xfId="237" xr:uid="{00000000-0005-0000-0000-0000DC000000}"/>
    <cellStyle name="Обычный 83 2 2" xfId="246" xr:uid="{00000000-0005-0000-0000-0000DD000000}"/>
    <cellStyle name="Обычный 83 3" xfId="238" xr:uid="{00000000-0005-0000-0000-0000DE000000}"/>
    <cellStyle name="Обычный 9" xfId="209" xr:uid="{00000000-0005-0000-0000-0000DF000000}"/>
    <cellStyle name="Обычный 91" xfId="82" xr:uid="{00000000-0005-0000-0000-0000E0000000}"/>
    <cellStyle name="Обычный 92" xfId="83" xr:uid="{00000000-0005-0000-0000-0000E1000000}"/>
    <cellStyle name="Обычный 93" xfId="84" xr:uid="{00000000-0005-0000-0000-0000E2000000}"/>
    <cellStyle name="Обычный 94" xfId="85" xr:uid="{00000000-0005-0000-0000-0000E3000000}"/>
    <cellStyle name="Обычный 95" xfId="86" xr:uid="{00000000-0005-0000-0000-0000E4000000}"/>
    <cellStyle name="Обычный 96" xfId="87" xr:uid="{00000000-0005-0000-0000-0000E5000000}"/>
    <cellStyle name="Обычный 97" xfId="88" xr:uid="{00000000-0005-0000-0000-0000E6000000}"/>
    <cellStyle name="Обычный 98" xfId="89" xr:uid="{00000000-0005-0000-0000-0000E7000000}"/>
    <cellStyle name="Обычный 99" xfId="90" xr:uid="{00000000-0005-0000-0000-0000E8000000}"/>
    <cellStyle name="Плохой 2" xfId="210" xr:uid="{00000000-0005-0000-0000-0000E9000000}"/>
    <cellStyle name="Пояснение 2" xfId="211" xr:uid="{00000000-0005-0000-0000-0000EA000000}"/>
    <cellStyle name="Примечание 2" xfId="212" xr:uid="{00000000-0005-0000-0000-0000EB000000}"/>
    <cellStyle name="Процентный 2" xfId="213" xr:uid="{00000000-0005-0000-0000-0000EC000000}"/>
    <cellStyle name="Процентный 2 2" xfId="214" xr:uid="{00000000-0005-0000-0000-0000ED000000}"/>
    <cellStyle name="Процентный 3" xfId="215" xr:uid="{00000000-0005-0000-0000-0000EE000000}"/>
    <cellStyle name="Процентный 4" xfId="216" xr:uid="{00000000-0005-0000-0000-0000EF000000}"/>
    <cellStyle name="Процентный 5" xfId="217" xr:uid="{00000000-0005-0000-0000-0000F0000000}"/>
    <cellStyle name="Процентный 6" xfId="228" xr:uid="{00000000-0005-0000-0000-0000F1000000}"/>
    <cellStyle name="Связанная ячейка 2" xfId="218" xr:uid="{00000000-0005-0000-0000-0000F2000000}"/>
    <cellStyle name="Стиль 1" xfId="3" xr:uid="{00000000-0005-0000-0000-0000F3000000}"/>
    <cellStyle name="Текст предупреждения 2" xfId="219" xr:uid="{00000000-0005-0000-0000-0000F4000000}"/>
    <cellStyle name="Финансовый 2" xfId="220" xr:uid="{00000000-0005-0000-0000-0000F5000000}"/>
    <cellStyle name="Финансовый 2 2" xfId="221" xr:uid="{00000000-0005-0000-0000-0000F6000000}"/>
    <cellStyle name="Финансовый 3" xfId="222" xr:uid="{00000000-0005-0000-0000-0000F7000000}"/>
    <cellStyle name="Финансовый 4" xfId="223" xr:uid="{00000000-0005-0000-0000-0000F8000000}"/>
    <cellStyle name="Финансовый 5" xfId="224" xr:uid="{00000000-0005-0000-0000-0000F9000000}"/>
    <cellStyle name="Финансовый 6" xfId="225" xr:uid="{00000000-0005-0000-0000-0000FA000000}"/>
    <cellStyle name="Финансовый 7" xfId="226" xr:uid="{00000000-0005-0000-0000-0000FB000000}"/>
    <cellStyle name="Хороший 2" xfId="227" xr:uid="{00000000-0005-0000-0000-0000FC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3"/>
  <sheetViews>
    <sheetView zoomScaleNormal="100" workbookViewId="0">
      <pane xSplit="3" ySplit="15" topLeftCell="D144" activePane="bottomRight" state="frozen"/>
      <selection pane="topRight" activeCell="D1" sqref="D1"/>
      <selection pane="bottomLeft" activeCell="A14" sqref="A14"/>
      <selection pane="bottomRight" activeCell="D157" sqref="D157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4" width="13.7109375" style="8" customWidth="1"/>
    <col min="15" max="16384" width="9.140625" style="8"/>
  </cols>
  <sheetData>
    <row r="1" spans="1:14" x14ac:dyDescent="0.2">
      <c r="K1" s="130"/>
      <c r="L1" s="8"/>
      <c r="M1" s="259" t="s">
        <v>411</v>
      </c>
    </row>
    <row r="2" spans="1:14" x14ac:dyDescent="0.2">
      <c r="A2" s="260"/>
      <c r="K2" s="130"/>
      <c r="L2" s="8"/>
      <c r="M2" s="259" t="s">
        <v>409</v>
      </c>
    </row>
    <row r="3" spans="1:14" x14ac:dyDescent="0.2">
      <c r="K3" s="130"/>
      <c r="L3" s="8"/>
      <c r="M3" s="259" t="s">
        <v>410</v>
      </c>
    </row>
    <row r="4" spans="1:14" x14ac:dyDescent="0.2">
      <c r="K4" s="130"/>
      <c r="L4" s="8"/>
      <c r="M4" s="1" t="s">
        <v>472</v>
      </c>
    </row>
    <row r="6" spans="1:14" x14ac:dyDescent="0.2">
      <c r="A6" s="282" t="s">
        <v>424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</row>
    <row r="7" spans="1:14" x14ac:dyDescent="0.2">
      <c r="C7" s="9"/>
      <c r="M7" s="8" t="s">
        <v>278</v>
      </c>
    </row>
    <row r="8" spans="1:14" s="124" customFormat="1" ht="20.25" customHeight="1" x14ac:dyDescent="0.2">
      <c r="A8" s="283" t="s">
        <v>43</v>
      </c>
      <c r="B8" s="283" t="s">
        <v>333</v>
      </c>
      <c r="C8" s="284" t="s">
        <v>44</v>
      </c>
      <c r="D8" s="285" t="s">
        <v>264</v>
      </c>
      <c r="E8" s="285"/>
      <c r="F8" s="285"/>
      <c r="G8" s="285"/>
      <c r="H8" s="285"/>
      <c r="I8" s="285"/>
      <c r="J8" s="285"/>
      <c r="K8" s="285"/>
      <c r="L8" s="292" t="s">
        <v>304</v>
      </c>
      <c r="M8" s="286" t="s">
        <v>471</v>
      </c>
    </row>
    <row r="9" spans="1:14" s="125" customFormat="1" ht="15" customHeight="1" x14ac:dyDescent="0.2">
      <c r="A9" s="283"/>
      <c r="B9" s="283"/>
      <c r="C9" s="284"/>
      <c r="D9" s="285" t="s">
        <v>265</v>
      </c>
      <c r="E9" s="285" t="s">
        <v>266</v>
      </c>
      <c r="F9" s="275" t="s">
        <v>267</v>
      </c>
      <c r="G9" s="276"/>
      <c r="H9" s="285" t="s">
        <v>272</v>
      </c>
      <c r="I9" s="285" t="s">
        <v>273</v>
      </c>
      <c r="J9" s="289" t="s">
        <v>289</v>
      </c>
      <c r="K9" s="285" t="s">
        <v>302</v>
      </c>
      <c r="L9" s="293"/>
      <c r="M9" s="287"/>
    </row>
    <row r="10" spans="1:14" s="125" customFormat="1" ht="14.25" customHeight="1" x14ac:dyDescent="0.2">
      <c r="A10" s="283"/>
      <c r="B10" s="283"/>
      <c r="C10" s="284"/>
      <c r="D10" s="285"/>
      <c r="E10" s="285"/>
      <c r="F10" s="277"/>
      <c r="G10" s="278"/>
      <c r="H10" s="285"/>
      <c r="I10" s="285"/>
      <c r="J10" s="290"/>
      <c r="K10" s="285"/>
      <c r="L10" s="293"/>
      <c r="M10" s="287"/>
    </row>
    <row r="11" spans="1:14" s="125" customFormat="1" ht="44.25" customHeight="1" x14ac:dyDescent="0.2">
      <c r="A11" s="283"/>
      <c r="B11" s="283"/>
      <c r="C11" s="284"/>
      <c r="D11" s="285"/>
      <c r="E11" s="285"/>
      <c r="F11" s="279"/>
      <c r="G11" s="280"/>
      <c r="H11" s="285"/>
      <c r="I11" s="285"/>
      <c r="J11" s="291"/>
      <c r="K11" s="285"/>
      <c r="L11" s="294"/>
      <c r="M11" s="288"/>
    </row>
    <row r="12" spans="1:14" s="2" customFormat="1" x14ac:dyDescent="0.2">
      <c r="A12" s="281" t="s">
        <v>225</v>
      </c>
      <c r="B12" s="281"/>
      <c r="C12" s="281"/>
      <c r="D12" s="30">
        <f>D15+D14+D13</f>
        <v>41674987974</v>
      </c>
      <c r="E12" s="30">
        <f t="shared" ref="E12:M12" si="0">E15+E14+E13</f>
        <v>9618478240</v>
      </c>
      <c r="F12" s="30">
        <f t="shared" si="0"/>
        <v>34903531457.510002</v>
      </c>
      <c r="G12" s="30">
        <f t="shared" si="0"/>
        <v>0</v>
      </c>
      <c r="H12" s="30">
        <f t="shared" si="0"/>
        <v>5663149924</v>
      </c>
      <c r="I12" s="30">
        <f t="shared" si="0"/>
        <v>1920074713</v>
      </c>
      <c r="J12" s="30">
        <f t="shared" si="0"/>
        <v>2344995220</v>
      </c>
      <c r="K12" s="30">
        <f t="shared" si="0"/>
        <v>96125217528.51001</v>
      </c>
      <c r="L12" s="30">
        <f t="shared" si="0"/>
        <v>5952201440.5699987</v>
      </c>
      <c r="M12" s="30">
        <f t="shared" si="0"/>
        <v>102077418969.07999</v>
      </c>
    </row>
    <row r="13" spans="1:14" s="3" customFormat="1" ht="11.25" customHeight="1" x14ac:dyDescent="0.2">
      <c r="A13" s="5"/>
      <c r="B13" s="5"/>
      <c r="C13" s="11" t="s">
        <v>53</v>
      </c>
      <c r="D13" s="29">
        <f>'Свод 2026 БП'!D9</f>
        <v>3679643292</v>
      </c>
      <c r="E13" s="29">
        <f>'Свод 2026 БП'!E9</f>
        <v>585285415</v>
      </c>
      <c r="F13" s="29">
        <f>'Свод 2026 БП'!F9</f>
        <v>663276423.19000006</v>
      </c>
      <c r="G13" s="31"/>
      <c r="H13" s="29">
        <f>'Свод 2026 БП'!Q9</f>
        <v>127298330</v>
      </c>
      <c r="I13" s="29">
        <f>'Свод 2026 БП'!R9</f>
        <v>44341194</v>
      </c>
      <c r="J13" s="29">
        <f>'Свод 2026 БП'!S9</f>
        <v>20312245</v>
      </c>
      <c r="K13" s="29">
        <f>D13+E13+F13+H13+I13+J13</f>
        <v>5120156899.1900005</v>
      </c>
      <c r="L13" s="497">
        <v>14899.86</v>
      </c>
      <c r="M13" s="29">
        <f t="shared" ref="M13:M75" si="1">K13+L13</f>
        <v>5120171799.0500002</v>
      </c>
    </row>
    <row r="14" spans="1:14" s="3" customFormat="1" ht="27.75" customHeight="1" x14ac:dyDescent="0.2">
      <c r="A14" s="5"/>
      <c r="B14" s="5"/>
      <c r="C14" s="11" t="s">
        <v>280</v>
      </c>
      <c r="D14" s="29">
        <f>'Свод 2026 БП'!D10</f>
        <v>0</v>
      </c>
      <c r="E14" s="29">
        <f>'Свод 2026 БП'!E10</f>
        <v>0</v>
      </c>
      <c r="F14" s="29">
        <f>'Свод 2026 БП'!F10</f>
        <v>138135199</v>
      </c>
      <c r="G14" s="31"/>
      <c r="H14" s="29">
        <f>'Свод 2026 БП'!Q10</f>
        <v>0</v>
      </c>
      <c r="I14" s="29">
        <f>'Свод 2026 БП'!R10</f>
        <v>0</v>
      </c>
      <c r="J14" s="29">
        <f>'Свод 2026 БП'!S10</f>
        <v>0</v>
      </c>
      <c r="K14" s="29">
        <f>D14+E14+F14+H14+I14+J14</f>
        <v>138135199</v>
      </c>
      <c r="L14" s="497"/>
      <c r="M14" s="29">
        <f t="shared" si="1"/>
        <v>138135199</v>
      </c>
    </row>
    <row r="15" spans="1:14" s="2" customFormat="1" x14ac:dyDescent="0.2">
      <c r="A15" s="281" t="s">
        <v>224</v>
      </c>
      <c r="B15" s="281"/>
      <c r="C15" s="281"/>
      <c r="D15" s="30">
        <f t="shared" ref="D15:M15" si="2">SUM(D16:D153)-D96</f>
        <v>37995344682</v>
      </c>
      <c r="E15" s="30">
        <f t="shared" si="2"/>
        <v>9033192825</v>
      </c>
      <c r="F15" s="30">
        <f t="shared" si="2"/>
        <v>34102119835.32</v>
      </c>
      <c r="G15" s="30">
        <f t="shared" si="2"/>
        <v>0</v>
      </c>
      <c r="H15" s="30">
        <f t="shared" si="2"/>
        <v>5535851594</v>
      </c>
      <c r="I15" s="30">
        <f t="shared" si="2"/>
        <v>1875733519</v>
      </c>
      <c r="J15" s="30">
        <f t="shared" si="2"/>
        <v>2324682975</v>
      </c>
      <c r="K15" s="30">
        <f t="shared" si="2"/>
        <v>90866925430.320007</v>
      </c>
      <c r="L15" s="30">
        <f t="shared" si="2"/>
        <v>5952186540.7099991</v>
      </c>
      <c r="M15" s="30">
        <f t="shared" si="2"/>
        <v>96819111971.029984</v>
      </c>
    </row>
    <row r="16" spans="1:14" s="1" customFormat="1" ht="12" customHeight="1" x14ac:dyDescent="0.2">
      <c r="A16" s="20">
        <v>1</v>
      </c>
      <c r="B16" s="12" t="s">
        <v>57</v>
      </c>
      <c r="C16" s="10" t="s">
        <v>41</v>
      </c>
      <c r="D16" s="29">
        <f>'Свод 2026 БП'!D12</f>
        <v>67665740</v>
      </c>
      <c r="E16" s="29">
        <f>'Свод 2026 БП'!E12</f>
        <v>11708608</v>
      </c>
      <c r="F16" s="29">
        <f>'Свод 2026 БП'!F12</f>
        <v>175890158</v>
      </c>
      <c r="G16" s="29"/>
      <c r="H16" s="29">
        <f>'Свод 2026 БП'!Q12</f>
        <v>0</v>
      </c>
      <c r="I16" s="29">
        <f>'Свод 2026 БП'!R12</f>
        <v>0</v>
      </c>
      <c r="J16" s="29">
        <f>'Свод 2026 БП'!S12</f>
        <v>0</v>
      </c>
      <c r="K16" s="29">
        <f t="shared" ref="K16:K43" si="3">D16+E16+F16+H16+I16+J16</f>
        <v>255264506</v>
      </c>
      <c r="L16" s="29">
        <v>15097104.380000001</v>
      </c>
      <c r="M16" s="29">
        <f t="shared" si="1"/>
        <v>270361610.38</v>
      </c>
      <c r="N16" s="71"/>
    </row>
    <row r="17" spans="1:14" s="1" customFormat="1" x14ac:dyDescent="0.2">
      <c r="A17" s="20">
        <v>2</v>
      </c>
      <c r="B17" s="13" t="s">
        <v>58</v>
      </c>
      <c r="C17" s="10" t="s">
        <v>210</v>
      </c>
      <c r="D17" s="29">
        <f>'Свод 2026 БП'!D13</f>
        <v>55481427</v>
      </c>
      <c r="E17" s="29">
        <f>'Свод 2026 БП'!E13</f>
        <v>12834392</v>
      </c>
      <c r="F17" s="29">
        <f>'Свод 2026 БП'!F13</f>
        <v>175660337</v>
      </c>
      <c r="G17" s="29"/>
      <c r="H17" s="29">
        <f>'Свод 2026 БП'!Q13</f>
        <v>0</v>
      </c>
      <c r="I17" s="29">
        <f>'Свод 2026 БП'!R13</f>
        <v>0</v>
      </c>
      <c r="J17" s="29">
        <f>'Свод 2026 БП'!S13</f>
        <v>0</v>
      </c>
      <c r="K17" s="29">
        <f t="shared" si="3"/>
        <v>243976156</v>
      </c>
      <c r="L17" s="29">
        <v>19146116.729999997</v>
      </c>
      <c r="M17" s="29">
        <f t="shared" si="1"/>
        <v>263122272.72999999</v>
      </c>
      <c r="N17" s="71"/>
    </row>
    <row r="18" spans="1:14" s="1" customFormat="1" x14ac:dyDescent="0.2">
      <c r="A18" s="20">
        <v>3</v>
      </c>
      <c r="B18" s="21" t="s">
        <v>59</v>
      </c>
      <c r="C18" s="10" t="s">
        <v>5</v>
      </c>
      <c r="D18" s="29">
        <f>'Свод 2026 БП'!D14</f>
        <v>327020258</v>
      </c>
      <c r="E18" s="29">
        <f>'Свод 2026 БП'!E14</f>
        <v>39532415</v>
      </c>
      <c r="F18" s="29">
        <f>'Свод 2026 БП'!F14</f>
        <v>455931991.73000002</v>
      </c>
      <c r="G18" s="29"/>
      <c r="H18" s="29">
        <f>'Свод 2026 БП'!Q14</f>
        <v>200243008</v>
      </c>
      <c r="I18" s="29">
        <f>'Свод 2026 БП'!R14</f>
        <v>0</v>
      </c>
      <c r="J18" s="29">
        <f>'Свод 2026 БП'!S14</f>
        <v>14059298</v>
      </c>
      <c r="K18" s="29">
        <f t="shared" si="3"/>
        <v>1036786970.73</v>
      </c>
      <c r="L18" s="29">
        <v>48404743.859999999</v>
      </c>
      <c r="M18" s="29">
        <f t="shared" si="1"/>
        <v>1085191714.5899999</v>
      </c>
      <c r="N18" s="71"/>
    </row>
    <row r="19" spans="1:14" s="1" customFormat="1" ht="14.25" customHeight="1" x14ac:dyDescent="0.2">
      <c r="A19" s="20">
        <v>4</v>
      </c>
      <c r="B19" s="12" t="s">
        <v>60</v>
      </c>
      <c r="C19" s="10" t="s">
        <v>211</v>
      </c>
      <c r="D19" s="29">
        <f>'Свод 2026 БП'!D15</f>
        <v>57918046</v>
      </c>
      <c r="E19" s="29">
        <f>'Свод 2026 БП'!E15</f>
        <v>12552015</v>
      </c>
      <c r="F19" s="29">
        <f>'Свод 2026 БП'!F15</f>
        <v>193094932</v>
      </c>
      <c r="G19" s="29"/>
      <c r="H19" s="29">
        <f>'Свод 2026 БП'!Q15</f>
        <v>0</v>
      </c>
      <c r="I19" s="29">
        <f>'Свод 2026 БП'!R15</f>
        <v>0</v>
      </c>
      <c r="J19" s="29">
        <f>'Свод 2026 БП'!S15</f>
        <v>0</v>
      </c>
      <c r="K19" s="29">
        <f t="shared" si="3"/>
        <v>263564993</v>
      </c>
      <c r="L19" s="29">
        <v>15716370.57</v>
      </c>
      <c r="M19" s="29">
        <f t="shared" si="1"/>
        <v>279281363.56999999</v>
      </c>
      <c r="N19" s="71"/>
    </row>
    <row r="20" spans="1:14" s="1" customFormat="1" x14ac:dyDescent="0.2">
      <c r="A20" s="20">
        <v>5</v>
      </c>
      <c r="B20" s="12" t="s">
        <v>61</v>
      </c>
      <c r="C20" s="10" t="s">
        <v>8</v>
      </c>
      <c r="D20" s="29">
        <f>'Свод 2026 БП'!D16</f>
        <v>68849395</v>
      </c>
      <c r="E20" s="29">
        <f>'Свод 2026 БП'!E16</f>
        <v>14409629</v>
      </c>
      <c r="F20" s="29">
        <f>'Свод 2026 БП'!F16</f>
        <v>195394630</v>
      </c>
      <c r="G20" s="29"/>
      <c r="H20" s="29">
        <f>'Свод 2026 БП'!Q16</f>
        <v>0</v>
      </c>
      <c r="I20" s="29">
        <f>'Свод 2026 БП'!R16</f>
        <v>0</v>
      </c>
      <c r="J20" s="29">
        <f>'Свод 2026 БП'!S16</f>
        <v>0</v>
      </c>
      <c r="K20" s="29">
        <f t="shared" si="3"/>
        <v>278653654</v>
      </c>
      <c r="L20" s="29">
        <v>15722300.17</v>
      </c>
      <c r="M20" s="29">
        <f t="shared" si="1"/>
        <v>294375954.17000002</v>
      </c>
      <c r="N20" s="71"/>
    </row>
    <row r="21" spans="1:14" s="1" customFormat="1" x14ac:dyDescent="0.2">
      <c r="A21" s="20">
        <v>6</v>
      </c>
      <c r="B21" s="21" t="s">
        <v>62</v>
      </c>
      <c r="C21" s="10" t="s">
        <v>63</v>
      </c>
      <c r="D21" s="29">
        <f>'Свод 2026 БП'!D17</f>
        <v>939137414</v>
      </c>
      <c r="E21" s="29">
        <f>'Свод 2026 БП'!E17</f>
        <v>149089009</v>
      </c>
      <c r="F21" s="29">
        <f>'Свод 2026 БП'!F17</f>
        <v>1135966522.9000001</v>
      </c>
      <c r="G21" s="29"/>
      <c r="H21" s="29">
        <f>'Свод 2026 БП'!Q17</f>
        <v>432328698</v>
      </c>
      <c r="I21" s="29">
        <f>'Свод 2026 БП'!R17</f>
        <v>1337280</v>
      </c>
      <c r="J21" s="29">
        <f>'Свод 2026 БП'!S17</f>
        <v>40112518</v>
      </c>
      <c r="K21" s="29">
        <f t="shared" si="3"/>
        <v>2697971441.9000001</v>
      </c>
      <c r="L21" s="29">
        <v>88907438.520000011</v>
      </c>
      <c r="M21" s="29">
        <f t="shared" si="1"/>
        <v>2786878880.4200001</v>
      </c>
      <c r="N21" s="71"/>
    </row>
    <row r="22" spans="1:14" s="1" customFormat="1" x14ac:dyDescent="0.2">
      <c r="A22" s="20">
        <v>7</v>
      </c>
      <c r="B22" s="12" t="s">
        <v>64</v>
      </c>
      <c r="C22" s="10" t="s">
        <v>212</v>
      </c>
      <c r="D22" s="29">
        <f>'Свод 2026 БП'!D18</f>
        <v>284045114</v>
      </c>
      <c r="E22" s="29">
        <f>'Свод 2026 БП'!E18</f>
        <v>34437505</v>
      </c>
      <c r="F22" s="29">
        <f>'Свод 2026 БП'!F18</f>
        <v>450291507.73000002</v>
      </c>
      <c r="G22" s="29"/>
      <c r="H22" s="29">
        <f>'Свод 2026 БП'!Q18</f>
        <v>0</v>
      </c>
      <c r="I22" s="29">
        <f>'Свод 2026 БП'!R18</f>
        <v>0</v>
      </c>
      <c r="J22" s="29">
        <f>'Свод 2026 БП'!S18</f>
        <v>24603777</v>
      </c>
      <c r="K22" s="29">
        <f t="shared" si="3"/>
        <v>793377903.73000002</v>
      </c>
      <c r="L22" s="29">
        <v>24282995.469999999</v>
      </c>
      <c r="M22" s="29">
        <f t="shared" si="1"/>
        <v>817660899.20000005</v>
      </c>
      <c r="N22" s="71"/>
    </row>
    <row r="23" spans="1:14" s="1" customFormat="1" x14ac:dyDescent="0.2">
      <c r="A23" s="20">
        <v>8</v>
      </c>
      <c r="B23" s="21" t="s">
        <v>65</v>
      </c>
      <c r="C23" s="10" t="s">
        <v>17</v>
      </c>
      <c r="D23" s="29">
        <f>'Свод 2026 БП'!D19</f>
        <v>53698919</v>
      </c>
      <c r="E23" s="29">
        <f>'Свод 2026 БП'!E19</f>
        <v>15540119</v>
      </c>
      <c r="F23" s="29">
        <f>'Свод 2026 БП'!F19</f>
        <v>189744312</v>
      </c>
      <c r="G23" s="29"/>
      <c r="H23" s="29">
        <f>'Свод 2026 БП'!Q19</f>
        <v>0</v>
      </c>
      <c r="I23" s="29">
        <f>'Свод 2026 БП'!R19</f>
        <v>0</v>
      </c>
      <c r="J23" s="29">
        <f>'Свод 2026 БП'!S19</f>
        <v>0</v>
      </c>
      <c r="K23" s="29">
        <f t="shared" si="3"/>
        <v>258983350</v>
      </c>
      <c r="L23" s="29">
        <v>15815009.93</v>
      </c>
      <c r="M23" s="29">
        <f t="shared" si="1"/>
        <v>274798359.93000001</v>
      </c>
      <c r="N23" s="71"/>
    </row>
    <row r="24" spans="1:14" s="1" customFormat="1" x14ac:dyDescent="0.2">
      <c r="A24" s="20">
        <v>9</v>
      </c>
      <c r="B24" s="21" t="s">
        <v>66</v>
      </c>
      <c r="C24" s="10" t="s">
        <v>6</v>
      </c>
      <c r="D24" s="29">
        <f>'Свод 2026 БП'!D20</f>
        <v>81118103</v>
      </c>
      <c r="E24" s="29">
        <f>'Свод 2026 БП'!E20</f>
        <v>13366071</v>
      </c>
      <c r="F24" s="29">
        <f>'Свод 2026 БП'!F20</f>
        <v>199265414</v>
      </c>
      <c r="G24" s="29"/>
      <c r="H24" s="29">
        <f>'Свод 2026 БП'!Q20</f>
        <v>0</v>
      </c>
      <c r="I24" s="29">
        <f>'Свод 2026 БП'!R20</f>
        <v>0</v>
      </c>
      <c r="J24" s="29">
        <f>'Свод 2026 БП'!S20</f>
        <v>0</v>
      </c>
      <c r="K24" s="29">
        <f t="shared" si="3"/>
        <v>293749588</v>
      </c>
      <c r="L24" s="29">
        <v>18771775.23</v>
      </c>
      <c r="M24" s="29">
        <f t="shared" si="1"/>
        <v>312521363.23000002</v>
      </c>
      <c r="N24" s="71"/>
    </row>
    <row r="25" spans="1:14" s="1" customFormat="1" x14ac:dyDescent="0.2">
      <c r="A25" s="20">
        <v>10</v>
      </c>
      <c r="B25" s="21" t="s">
        <v>67</v>
      </c>
      <c r="C25" s="10" t="s">
        <v>18</v>
      </c>
      <c r="D25" s="29">
        <f>'Свод 2026 БП'!D21</f>
        <v>65548417</v>
      </c>
      <c r="E25" s="29">
        <f>'Свод 2026 БП'!E21</f>
        <v>18064145</v>
      </c>
      <c r="F25" s="29">
        <f>'Свод 2026 БП'!F21</f>
        <v>239093384</v>
      </c>
      <c r="G25" s="29"/>
      <c r="H25" s="29">
        <f>'Свод 2026 БП'!Q21</f>
        <v>0</v>
      </c>
      <c r="I25" s="29">
        <f>'Свод 2026 БП'!R21</f>
        <v>0</v>
      </c>
      <c r="J25" s="29">
        <f>'Свод 2026 БП'!S21</f>
        <v>0</v>
      </c>
      <c r="K25" s="29">
        <f t="shared" si="3"/>
        <v>322705946</v>
      </c>
      <c r="L25" s="29">
        <v>30089067.130000003</v>
      </c>
      <c r="M25" s="29">
        <f t="shared" si="1"/>
        <v>352795013.13</v>
      </c>
      <c r="N25" s="71"/>
    </row>
    <row r="26" spans="1:14" s="1" customFormat="1" x14ac:dyDescent="0.2">
      <c r="A26" s="20">
        <v>11</v>
      </c>
      <c r="B26" s="21" t="s">
        <v>68</v>
      </c>
      <c r="C26" s="10" t="s">
        <v>7</v>
      </c>
      <c r="D26" s="29">
        <f>'Свод 2026 БП'!D22</f>
        <v>68171437</v>
      </c>
      <c r="E26" s="29">
        <f>'Свод 2026 БП'!E22</f>
        <v>12799941</v>
      </c>
      <c r="F26" s="29">
        <f>'Свод 2026 БП'!F22</f>
        <v>187539237</v>
      </c>
      <c r="G26" s="29"/>
      <c r="H26" s="29">
        <f>'Свод 2026 БП'!Q22</f>
        <v>0</v>
      </c>
      <c r="I26" s="29">
        <f>'Свод 2026 БП'!R22</f>
        <v>0</v>
      </c>
      <c r="J26" s="29">
        <f>'Свод 2026 БП'!S22</f>
        <v>0</v>
      </c>
      <c r="K26" s="29">
        <f t="shared" si="3"/>
        <v>268510615</v>
      </c>
      <c r="L26" s="29">
        <v>16027883.289999999</v>
      </c>
      <c r="M26" s="29">
        <f t="shared" si="1"/>
        <v>284538498.29000002</v>
      </c>
      <c r="N26" s="71"/>
    </row>
    <row r="27" spans="1:14" s="1" customFormat="1" x14ac:dyDescent="0.2">
      <c r="A27" s="20">
        <v>12</v>
      </c>
      <c r="B27" s="21" t="s">
        <v>69</v>
      </c>
      <c r="C27" s="10" t="s">
        <v>19</v>
      </c>
      <c r="D27" s="29">
        <f>'Свод 2026 БП'!D23</f>
        <v>161810367</v>
      </c>
      <c r="E27" s="29">
        <f>'Свод 2026 БП'!E23</f>
        <v>28103532</v>
      </c>
      <c r="F27" s="29">
        <f>'Свод 2026 БП'!F23</f>
        <v>354322903</v>
      </c>
      <c r="G27" s="29"/>
      <c r="H27" s="29">
        <f>'Свод 2026 БП'!Q23</f>
        <v>0</v>
      </c>
      <c r="I27" s="29">
        <f>'Свод 2026 БП'!R23</f>
        <v>0</v>
      </c>
      <c r="J27" s="29">
        <f>'Свод 2026 БП'!S23</f>
        <v>0</v>
      </c>
      <c r="K27" s="29">
        <f t="shared" si="3"/>
        <v>544236802</v>
      </c>
      <c r="L27" s="29">
        <v>21929357.060000002</v>
      </c>
      <c r="M27" s="29">
        <f t="shared" si="1"/>
        <v>566166159.05999994</v>
      </c>
      <c r="N27" s="71"/>
    </row>
    <row r="28" spans="1:14" s="1" customFormat="1" x14ac:dyDescent="0.2">
      <c r="A28" s="20">
        <v>13</v>
      </c>
      <c r="B28" s="21" t="s">
        <v>231</v>
      </c>
      <c r="C28" s="10" t="s">
        <v>232</v>
      </c>
      <c r="D28" s="29">
        <f>'Свод 2026 БП'!D24</f>
        <v>0</v>
      </c>
      <c r="E28" s="29">
        <f>'Свод 2026 БП'!E24</f>
        <v>0</v>
      </c>
      <c r="F28" s="29">
        <f>'Свод 2026 БП'!F24</f>
        <v>9384015</v>
      </c>
      <c r="G28" s="29"/>
      <c r="H28" s="29">
        <f>'Свод 2026 БП'!Q24</f>
        <v>0</v>
      </c>
      <c r="I28" s="29">
        <f>'Свод 2026 БП'!R24</f>
        <v>0</v>
      </c>
      <c r="J28" s="29">
        <f>'Свод 2026 БП'!S24</f>
        <v>0</v>
      </c>
      <c r="K28" s="29">
        <f t="shared" si="3"/>
        <v>9384015</v>
      </c>
      <c r="L28" s="29">
        <v>0</v>
      </c>
      <c r="M28" s="29">
        <f t="shared" si="1"/>
        <v>9384015</v>
      </c>
    </row>
    <row r="29" spans="1:14" s="1" customFormat="1" x14ac:dyDescent="0.2">
      <c r="A29" s="20">
        <v>14</v>
      </c>
      <c r="B29" s="21" t="s">
        <v>70</v>
      </c>
      <c r="C29" s="10" t="s">
        <v>22</v>
      </c>
      <c r="D29" s="29">
        <f>'Свод 2026 БП'!D25</f>
        <v>74899109</v>
      </c>
      <c r="E29" s="29">
        <f>'Свод 2026 БП'!E25</f>
        <v>50597515</v>
      </c>
      <c r="F29" s="29">
        <f>'Свод 2026 БП'!F25</f>
        <v>228506139</v>
      </c>
      <c r="G29" s="29"/>
      <c r="H29" s="29">
        <f>'Свод 2026 БП'!Q25</f>
        <v>0</v>
      </c>
      <c r="I29" s="29">
        <f>'Свод 2026 БП'!R25</f>
        <v>0</v>
      </c>
      <c r="J29" s="29">
        <f>'Свод 2026 БП'!S25</f>
        <v>0</v>
      </c>
      <c r="K29" s="29">
        <f t="shared" si="3"/>
        <v>354002763</v>
      </c>
      <c r="L29" s="29">
        <v>17563475.390000001</v>
      </c>
      <c r="M29" s="29">
        <f t="shared" si="1"/>
        <v>371566238.38999999</v>
      </c>
      <c r="N29" s="71"/>
    </row>
    <row r="30" spans="1:14" s="1" customFormat="1" x14ac:dyDescent="0.2">
      <c r="A30" s="20">
        <v>15</v>
      </c>
      <c r="B30" s="21" t="s">
        <v>71</v>
      </c>
      <c r="C30" s="10" t="s">
        <v>10</v>
      </c>
      <c r="D30" s="29">
        <f>'Свод 2026 БП'!D26</f>
        <v>108184820</v>
      </c>
      <c r="E30" s="29">
        <f>'Свод 2026 БП'!E26</f>
        <v>25448289</v>
      </c>
      <c r="F30" s="29">
        <f>'Свод 2026 БП'!F26</f>
        <v>358138564</v>
      </c>
      <c r="G30" s="29"/>
      <c r="H30" s="29">
        <f>'Свод 2026 БП'!Q26</f>
        <v>0</v>
      </c>
      <c r="I30" s="29">
        <f>'Свод 2026 БП'!R26</f>
        <v>0</v>
      </c>
      <c r="J30" s="29">
        <f>'Свод 2026 БП'!S26</f>
        <v>0</v>
      </c>
      <c r="K30" s="29">
        <f t="shared" si="3"/>
        <v>491771673</v>
      </c>
      <c r="L30" s="29">
        <v>26888036.84</v>
      </c>
      <c r="M30" s="29">
        <f t="shared" si="1"/>
        <v>518659709.83999997</v>
      </c>
      <c r="N30" s="71"/>
    </row>
    <row r="31" spans="1:14" s="1" customFormat="1" x14ac:dyDescent="0.2">
      <c r="A31" s="20">
        <v>16</v>
      </c>
      <c r="B31" s="21" t="s">
        <v>72</v>
      </c>
      <c r="C31" s="10" t="s">
        <v>343</v>
      </c>
      <c r="D31" s="29">
        <f>'Свод 2026 БП'!D27</f>
        <v>161516461</v>
      </c>
      <c r="E31" s="29">
        <f>'Свод 2026 БП'!E27</f>
        <v>33824624</v>
      </c>
      <c r="F31" s="29">
        <f>'Свод 2026 БП'!F27</f>
        <v>412750313</v>
      </c>
      <c r="G31" s="29"/>
      <c r="H31" s="29">
        <f>'Свод 2026 БП'!Q27</f>
        <v>0</v>
      </c>
      <c r="I31" s="29">
        <f>'Свод 2026 БП'!R27</f>
        <v>0</v>
      </c>
      <c r="J31" s="29">
        <f>'Свод 2026 БП'!S27</f>
        <v>0</v>
      </c>
      <c r="K31" s="29">
        <f t="shared" si="3"/>
        <v>608091398</v>
      </c>
      <c r="L31" s="29">
        <v>37188943.799999997</v>
      </c>
      <c r="M31" s="29">
        <f t="shared" si="1"/>
        <v>645280341.79999995</v>
      </c>
      <c r="N31" s="71"/>
    </row>
    <row r="32" spans="1:14" s="1" customFormat="1" x14ac:dyDescent="0.2">
      <c r="A32" s="20">
        <v>17</v>
      </c>
      <c r="B32" s="21" t="s">
        <v>73</v>
      </c>
      <c r="C32" s="10" t="s">
        <v>9</v>
      </c>
      <c r="D32" s="29">
        <f>'Свод 2026 БП'!D28</f>
        <v>890320710</v>
      </c>
      <c r="E32" s="29">
        <f>'Свод 2026 БП'!E28</f>
        <v>119692035</v>
      </c>
      <c r="F32" s="29">
        <f>'Свод 2026 БП'!F28</f>
        <v>734267334.61000001</v>
      </c>
      <c r="G32" s="29"/>
      <c r="H32" s="29">
        <f>'Свод 2026 БП'!Q28</f>
        <v>290212044</v>
      </c>
      <c r="I32" s="29">
        <f>'Свод 2026 БП'!R28</f>
        <v>0</v>
      </c>
      <c r="J32" s="29">
        <f>'Свод 2026 БП'!S28</f>
        <v>50803791</v>
      </c>
      <c r="K32" s="29">
        <f t="shared" si="3"/>
        <v>2085295914.6100001</v>
      </c>
      <c r="L32" s="29">
        <v>59787979.25</v>
      </c>
      <c r="M32" s="29">
        <f t="shared" si="1"/>
        <v>2145083893.8600001</v>
      </c>
      <c r="N32" s="71"/>
    </row>
    <row r="33" spans="1:14" s="1" customFormat="1" x14ac:dyDescent="0.2">
      <c r="A33" s="20">
        <v>18</v>
      </c>
      <c r="B33" s="12" t="s">
        <v>74</v>
      </c>
      <c r="C33" s="10" t="s">
        <v>11</v>
      </c>
      <c r="D33" s="29">
        <f>'Свод 2026 БП'!D29</f>
        <v>39459401</v>
      </c>
      <c r="E33" s="29">
        <f>'Свод 2026 БП'!E29</f>
        <v>10831238</v>
      </c>
      <c r="F33" s="29">
        <f>'Свод 2026 БП'!F29</f>
        <v>144720704</v>
      </c>
      <c r="G33" s="29"/>
      <c r="H33" s="29">
        <f>'Свод 2026 БП'!Q29</f>
        <v>0</v>
      </c>
      <c r="I33" s="29">
        <f>'Свод 2026 БП'!R29</f>
        <v>0</v>
      </c>
      <c r="J33" s="29">
        <f>'Свод 2026 БП'!S29</f>
        <v>0</v>
      </c>
      <c r="K33" s="29">
        <f t="shared" si="3"/>
        <v>195011343</v>
      </c>
      <c r="L33" s="29">
        <v>10141069.109999999</v>
      </c>
      <c r="M33" s="29">
        <f t="shared" si="1"/>
        <v>205152412.11000001</v>
      </c>
      <c r="N33" s="71"/>
    </row>
    <row r="34" spans="1:14" s="1" customFormat="1" x14ac:dyDescent="0.2">
      <c r="A34" s="20">
        <v>19</v>
      </c>
      <c r="B34" s="12" t="s">
        <v>75</v>
      </c>
      <c r="C34" s="10" t="s">
        <v>213</v>
      </c>
      <c r="D34" s="29">
        <f>'Свод 2026 БП'!D30</f>
        <v>40145645</v>
      </c>
      <c r="E34" s="29">
        <f>'Свод 2026 БП'!E30</f>
        <v>8350597</v>
      </c>
      <c r="F34" s="29">
        <f>'Свод 2026 БП'!F30</f>
        <v>122131412</v>
      </c>
      <c r="G34" s="29"/>
      <c r="H34" s="29">
        <f>'Свод 2026 БП'!Q30</f>
        <v>0</v>
      </c>
      <c r="I34" s="29">
        <f>'Свод 2026 БП'!R30</f>
        <v>0</v>
      </c>
      <c r="J34" s="29">
        <f>'Свод 2026 БП'!S30</f>
        <v>0</v>
      </c>
      <c r="K34" s="29">
        <f t="shared" si="3"/>
        <v>170627654</v>
      </c>
      <c r="L34" s="29">
        <v>15994444.129999999</v>
      </c>
      <c r="M34" s="29">
        <f t="shared" si="1"/>
        <v>186622098.13</v>
      </c>
      <c r="N34" s="71"/>
    </row>
    <row r="35" spans="1:14" s="1" customFormat="1" x14ac:dyDescent="0.2">
      <c r="A35" s="20">
        <v>20</v>
      </c>
      <c r="B35" s="12" t="s">
        <v>76</v>
      </c>
      <c r="C35" s="10" t="s">
        <v>344</v>
      </c>
      <c r="D35" s="29">
        <f>'Свод 2026 БП'!D31</f>
        <v>271471947</v>
      </c>
      <c r="E35" s="29">
        <f>'Свод 2026 БП'!E31</f>
        <v>46598736</v>
      </c>
      <c r="F35" s="29">
        <f>'Свод 2026 БП'!F31</f>
        <v>544181244</v>
      </c>
      <c r="G35" s="29"/>
      <c r="H35" s="29">
        <f>'Свод 2026 БП'!Q31</f>
        <v>0</v>
      </c>
      <c r="I35" s="29">
        <f>'Свод 2026 БП'!R31</f>
        <v>0</v>
      </c>
      <c r="J35" s="29">
        <f>'Свод 2026 БП'!S31</f>
        <v>22042480</v>
      </c>
      <c r="K35" s="29">
        <f t="shared" si="3"/>
        <v>884294407</v>
      </c>
      <c r="L35" s="29">
        <v>51883293.189999998</v>
      </c>
      <c r="M35" s="29">
        <f t="shared" si="1"/>
        <v>936177700.19000006</v>
      </c>
      <c r="N35" s="71"/>
    </row>
    <row r="36" spans="1:14" s="1" customFormat="1" x14ac:dyDescent="0.2">
      <c r="A36" s="20">
        <v>21</v>
      </c>
      <c r="B36" s="12" t="s">
        <v>77</v>
      </c>
      <c r="C36" s="10" t="s">
        <v>38</v>
      </c>
      <c r="D36" s="29">
        <f>'Свод 2026 БП'!D32</f>
        <v>523394077</v>
      </c>
      <c r="E36" s="29">
        <f>'Свод 2026 БП'!E32</f>
        <v>62382255</v>
      </c>
      <c r="F36" s="29">
        <f>'Свод 2026 БП'!F32</f>
        <v>416331102.89999998</v>
      </c>
      <c r="G36" s="29"/>
      <c r="H36" s="29">
        <f>'Свод 2026 БП'!Q32</f>
        <v>197628756</v>
      </c>
      <c r="I36" s="29">
        <f>'Свод 2026 БП'!R32</f>
        <v>0</v>
      </c>
      <c r="J36" s="29">
        <f>'Свод 2026 БП'!S32</f>
        <v>11710477</v>
      </c>
      <c r="K36" s="29">
        <f t="shared" si="3"/>
        <v>1211446667.9000001</v>
      </c>
      <c r="L36" s="29">
        <v>44223750.759999998</v>
      </c>
      <c r="M36" s="29">
        <f t="shared" si="1"/>
        <v>1255670418.6600001</v>
      </c>
      <c r="N36" s="71"/>
    </row>
    <row r="37" spans="1:14" s="1" customFormat="1" x14ac:dyDescent="0.2">
      <c r="A37" s="20">
        <v>22</v>
      </c>
      <c r="B37" s="21" t="s">
        <v>78</v>
      </c>
      <c r="C37" s="10" t="s">
        <v>79</v>
      </c>
      <c r="D37" s="29">
        <f>'Свод 2026 БП'!D33</f>
        <v>0</v>
      </c>
      <c r="E37" s="29">
        <f>'Свод 2026 БП'!E33</f>
        <v>18584502</v>
      </c>
      <c r="F37" s="29">
        <f>'Свод 2026 БП'!F33</f>
        <v>168888316</v>
      </c>
      <c r="G37" s="29"/>
      <c r="H37" s="29">
        <f>'Свод 2026 БП'!Q33</f>
        <v>32178529</v>
      </c>
      <c r="I37" s="29">
        <f>'Свод 2026 БП'!R33</f>
        <v>0</v>
      </c>
      <c r="J37" s="29">
        <f>'Свод 2026 БП'!S33</f>
        <v>1639047</v>
      </c>
      <c r="K37" s="29">
        <f t="shared" si="3"/>
        <v>221290394</v>
      </c>
      <c r="L37" s="29">
        <v>0</v>
      </c>
      <c r="M37" s="29">
        <f t="shared" si="1"/>
        <v>221290394</v>
      </c>
    </row>
    <row r="38" spans="1:14" s="1" customFormat="1" ht="12" customHeight="1" x14ac:dyDescent="0.2">
      <c r="A38" s="20">
        <v>23</v>
      </c>
      <c r="B38" s="21" t="s">
        <v>80</v>
      </c>
      <c r="C38" s="10" t="s">
        <v>81</v>
      </c>
      <c r="D38" s="29">
        <f>'Свод 2026 БП'!D34</f>
        <v>0</v>
      </c>
      <c r="E38" s="29">
        <f>'Свод 2026 БП'!E34</f>
        <v>0</v>
      </c>
      <c r="F38" s="29">
        <f>'Свод 2026 БП'!F34</f>
        <v>4732889</v>
      </c>
      <c r="G38" s="29"/>
      <c r="H38" s="29">
        <f>'Свод 2026 БП'!Q34</f>
        <v>0</v>
      </c>
      <c r="I38" s="29">
        <f>'Свод 2026 БП'!R34</f>
        <v>0</v>
      </c>
      <c r="J38" s="29">
        <f>'Свод 2026 БП'!S34</f>
        <v>0</v>
      </c>
      <c r="K38" s="29">
        <f t="shared" si="3"/>
        <v>4732889</v>
      </c>
      <c r="L38" s="29">
        <v>0</v>
      </c>
      <c r="M38" s="29">
        <f t="shared" si="1"/>
        <v>4732889</v>
      </c>
    </row>
    <row r="39" spans="1:14" s="1" customFormat="1" x14ac:dyDescent="0.2">
      <c r="A39" s="20">
        <v>24</v>
      </c>
      <c r="B39" s="21" t="s">
        <v>82</v>
      </c>
      <c r="C39" s="10" t="s">
        <v>83</v>
      </c>
      <c r="D39" s="29">
        <f>'Свод 2026 БП'!D35</f>
        <v>0</v>
      </c>
      <c r="E39" s="29">
        <f>'Свод 2026 БП'!E35</f>
        <v>0</v>
      </c>
      <c r="F39" s="29">
        <f>'Свод 2026 БП'!F35</f>
        <v>0</v>
      </c>
      <c r="G39" s="29"/>
      <c r="H39" s="29">
        <f>'Свод 2026 БП'!Q35</f>
        <v>0</v>
      </c>
      <c r="I39" s="29">
        <f>'Свод 2026 БП'!R35</f>
        <v>0</v>
      </c>
      <c r="J39" s="29">
        <f>'Свод 2026 БП'!S35</f>
        <v>23894435</v>
      </c>
      <c r="K39" s="29">
        <f t="shared" si="3"/>
        <v>23894435</v>
      </c>
      <c r="L39" s="29">
        <v>0</v>
      </c>
      <c r="M39" s="29">
        <f t="shared" si="1"/>
        <v>23894435</v>
      </c>
    </row>
    <row r="40" spans="1:14" s="1" customFormat="1" x14ac:dyDescent="0.2">
      <c r="A40" s="20">
        <v>25</v>
      </c>
      <c r="B40" s="12" t="s">
        <v>84</v>
      </c>
      <c r="C40" s="10" t="s">
        <v>85</v>
      </c>
      <c r="D40" s="29">
        <f>'Свод 2026 БП'!D36</f>
        <v>2345378569</v>
      </c>
      <c r="E40" s="29">
        <f>'Свод 2026 БП'!E36</f>
        <v>214067436</v>
      </c>
      <c r="F40" s="29">
        <f>'Свод 2026 БП'!F36</f>
        <v>2148422059.7399998</v>
      </c>
      <c r="G40" s="29"/>
      <c r="H40" s="29">
        <f>'Свод 2026 БП'!Q36</f>
        <v>0</v>
      </c>
      <c r="I40" s="29">
        <f>'Свод 2026 БП'!R36</f>
        <v>1916750</v>
      </c>
      <c r="J40" s="29">
        <f>'Свод 2026 БП'!S36</f>
        <v>96771244</v>
      </c>
      <c r="K40" s="29">
        <f t="shared" si="3"/>
        <v>4806556058.7399998</v>
      </c>
      <c r="L40" s="29">
        <v>73565477.129999995</v>
      </c>
      <c r="M40" s="29">
        <f t="shared" si="1"/>
        <v>4880121535.8699999</v>
      </c>
      <c r="N40" s="71"/>
    </row>
    <row r="41" spans="1:14" s="1" customFormat="1" ht="15.75" customHeight="1" x14ac:dyDescent="0.2">
      <c r="A41" s="20">
        <v>26</v>
      </c>
      <c r="B41" s="21" t="s">
        <v>86</v>
      </c>
      <c r="C41" s="10" t="s">
        <v>87</v>
      </c>
      <c r="D41" s="29">
        <f>'Свод 2026 БП'!D37</f>
        <v>0</v>
      </c>
      <c r="E41" s="29">
        <f>'Свод 2026 БП'!E37</f>
        <v>0</v>
      </c>
      <c r="F41" s="29">
        <f>'Свод 2026 БП'!F37</f>
        <v>0</v>
      </c>
      <c r="G41" s="29"/>
      <c r="H41" s="29">
        <f>'Свод 2026 БП'!Q37</f>
        <v>0</v>
      </c>
      <c r="I41" s="29">
        <f>'Свод 2026 БП'!R37</f>
        <v>0</v>
      </c>
      <c r="J41" s="29">
        <f>'Свод 2026 БП'!S37</f>
        <v>0</v>
      </c>
      <c r="K41" s="29">
        <f t="shared" si="3"/>
        <v>0</v>
      </c>
      <c r="L41" s="29">
        <v>0</v>
      </c>
      <c r="M41" s="29">
        <f t="shared" si="1"/>
        <v>0</v>
      </c>
    </row>
    <row r="42" spans="1:14" s="1" customFormat="1" x14ac:dyDescent="0.2">
      <c r="A42" s="20">
        <v>27</v>
      </c>
      <c r="B42" s="13" t="s">
        <v>88</v>
      </c>
      <c r="C42" s="10" t="s">
        <v>89</v>
      </c>
      <c r="D42" s="29">
        <f>'Свод 2026 БП'!D38</f>
        <v>0</v>
      </c>
      <c r="E42" s="29">
        <f>'Свод 2026 БП'!E38</f>
        <v>0</v>
      </c>
      <c r="F42" s="29">
        <f>'Свод 2026 БП'!F38</f>
        <v>208999216</v>
      </c>
      <c r="G42" s="29"/>
      <c r="H42" s="29">
        <f>'Свод 2026 БП'!Q38</f>
        <v>0</v>
      </c>
      <c r="I42" s="29">
        <f>'Свод 2026 БП'!R38</f>
        <v>0</v>
      </c>
      <c r="J42" s="29">
        <f>'Свод 2026 БП'!S38</f>
        <v>0</v>
      </c>
      <c r="K42" s="29">
        <f t="shared" si="3"/>
        <v>208999216</v>
      </c>
      <c r="L42" s="29">
        <v>0</v>
      </c>
      <c r="M42" s="29">
        <f t="shared" si="1"/>
        <v>208999216</v>
      </c>
    </row>
    <row r="43" spans="1:14" s="1" customFormat="1" x14ac:dyDescent="0.2">
      <c r="A43" s="20">
        <v>28</v>
      </c>
      <c r="B43" s="13" t="s">
        <v>90</v>
      </c>
      <c r="C43" s="10" t="s">
        <v>39</v>
      </c>
      <c r="D43" s="29">
        <f>'Свод 2026 БП'!D39</f>
        <v>623775482</v>
      </c>
      <c r="E43" s="29">
        <f>'Свод 2026 БП'!E39</f>
        <v>58705488</v>
      </c>
      <c r="F43" s="29">
        <f>'Свод 2026 БП'!F39</f>
        <v>615539840.89999998</v>
      </c>
      <c r="G43" s="29"/>
      <c r="H43" s="29">
        <f>'Свод 2026 БП'!Q39</f>
        <v>290579336</v>
      </c>
      <c r="I43" s="29">
        <f>'Свод 2026 БП'!R39</f>
        <v>0</v>
      </c>
      <c r="J43" s="29">
        <f>'Свод 2026 БП'!S39</f>
        <v>23454157</v>
      </c>
      <c r="K43" s="29">
        <f t="shared" si="3"/>
        <v>1612054303.9000001</v>
      </c>
      <c r="L43" s="29">
        <v>58120188.579999998</v>
      </c>
      <c r="M43" s="29">
        <f t="shared" si="1"/>
        <v>1670174492.48</v>
      </c>
      <c r="N43" s="71"/>
    </row>
    <row r="44" spans="1:14" s="1" customFormat="1" x14ac:dyDescent="0.2">
      <c r="A44" s="20">
        <v>29</v>
      </c>
      <c r="B44" s="12" t="s">
        <v>91</v>
      </c>
      <c r="C44" s="10" t="s">
        <v>37</v>
      </c>
      <c r="D44" s="29">
        <f>'Свод 2026 БП'!D40</f>
        <v>790068765</v>
      </c>
      <c r="E44" s="29">
        <f>'Свод 2026 БП'!E40</f>
        <v>96821582</v>
      </c>
      <c r="F44" s="29">
        <f>'Свод 2026 БП'!F40</f>
        <v>815440682.67000008</v>
      </c>
      <c r="G44" s="29"/>
      <c r="H44" s="29">
        <f>'Свод 2026 БП'!Q40</f>
        <v>0</v>
      </c>
      <c r="I44" s="29">
        <f>'Свод 2026 БП'!R40</f>
        <v>0</v>
      </c>
      <c r="J44" s="29">
        <f>'Свод 2026 БП'!S40</f>
        <v>8070200</v>
      </c>
      <c r="K44" s="29">
        <f t="shared" ref="K44:K77" si="4">D44+E44+F44+H44+I44+J44</f>
        <v>1710401229.6700001</v>
      </c>
      <c r="L44" s="29">
        <v>48911255.229999997</v>
      </c>
      <c r="M44" s="29">
        <f t="shared" si="1"/>
        <v>1759312484.9000001</v>
      </c>
      <c r="N44" s="71"/>
    </row>
    <row r="45" spans="1:14" s="1" customFormat="1" x14ac:dyDescent="0.2">
      <c r="A45" s="20">
        <v>30</v>
      </c>
      <c r="B45" s="13" t="s">
        <v>92</v>
      </c>
      <c r="C45" s="10" t="s">
        <v>16</v>
      </c>
      <c r="D45" s="29">
        <f>'Свод 2026 БП'!D41</f>
        <v>70337911</v>
      </c>
      <c r="E45" s="29">
        <f>'Свод 2026 БП'!E41</f>
        <v>15247932</v>
      </c>
      <c r="F45" s="29">
        <f>'Свод 2026 БП'!F41</f>
        <v>215156887</v>
      </c>
      <c r="G45" s="29"/>
      <c r="H45" s="29">
        <f>'Свод 2026 БП'!Q41</f>
        <v>0</v>
      </c>
      <c r="I45" s="29">
        <f>'Свод 2026 БП'!R41</f>
        <v>0</v>
      </c>
      <c r="J45" s="29">
        <f>'Свод 2026 БП'!S41</f>
        <v>0</v>
      </c>
      <c r="K45" s="29">
        <f t="shared" si="4"/>
        <v>300742730</v>
      </c>
      <c r="L45" s="29">
        <v>20969703.899999999</v>
      </c>
      <c r="M45" s="29">
        <f t="shared" si="1"/>
        <v>321712433.89999998</v>
      </c>
      <c r="N45" s="71"/>
    </row>
    <row r="46" spans="1:14" s="1" customFormat="1" x14ac:dyDescent="0.2">
      <c r="A46" s="20">
        <v>31</v>
      </c>
      <c r="B46" s="21" t="s">
        <v>93</v>
      </c>
      <c r="C46" s="10" t="s">
        <v>21</v>
      </c>
      <c r="D46" s="29">
        <f>'Свод 2026 БП'!D42</f>
        <v>393690058</v>
      </c>
      <c r="E46" s="29">
        <f>'Свод 2026 БП'!E42</f>
        <v>59002101</v>
      </c>
      <c r="F46" s="29">
        <f>'Свод 2026 БП'!F42</f>
        <v>594762912.05999994</v>
      </c>
      <c r="G46" s="29"/>
      <c r="H46" s="29">
        <f>'Свод 2026 БП'!Q42</f>
        <v>0</v>
      </c>
      <c r="I46" s="29">
        <f>'Свод 2026 БП'!R42</f>
        <v>0</v>
      </c>
      <c r="J46" s="29">
        <f>'Свод 2026 БП'!S42</f>
        <v>20164337</v>
      </c>
      <c r="K46" s="29">
        <f t="shared" si="4"/>
        <v>1067619408.0599999</v>
      </c>
      <c r="L46" s="29">
        <v>38026387.409999996</v>
      </c>
      <c r="M46" s="29">
        <f t="shared" si="1"/>
        <v>1105645795.47</v>
      </c>
      <c r="N46" s="71"/>
    </row>
    <row r="47" spans="1:14" s="1" customFormat="1" x14ac:dyDescent="0.2">
      <c r="A47" s="20">
        <v>32</v>
      </c>
      <c r="B47" s="13" t="s">
        <v>94</v>
      </c>
      <c r="C47" s="10" t="s">
        <v>24</v>
      </c>
      <c r="D47" s="29">
        <f>'Свод 2026 БП'!D43</f>
        <v>84944308</v>
      </c>
      <c r="E47" s="29">
        <f>'Свод 2026 БП'!E43</f>
        <v>19616460</v>
      </c>
      <c r="F47" s="29">
        <f>'Свод 2026 БП'!F43</f>
        <v>261212341</v>
      </c>
      <c r="G47" s="29"/>
      <c r="H47" s="29">
        <f>'Свод 2026 БП'!Q43</f>
        <v>0</v>
      </c>
      <c r="I47" s="29">
        <f>'Свод 2026 БП'!R43</f>
        <v>0</v>
      </c>
      <c r="J47" s="29">
        <f>'Свод 2026 БП'!S43</f>
        <v>0</v>
      </c>
      <c r="K47" s="29">
        <f t="shared" si="4"/>
        <v>365773109</v>
      </c>
      <c r="L47" s="29">
        <v>21878629.600000001</v>
      </c>
      <c r="M47" s="29">
        <f t="shared" si="1"/>
        <v>387651738.60000002</v>
      </c>
      <c r="N47" s="71"/>
    </row>
    <row r="48" spans="1:14" s="1" customFormat="1" x14ac:dyDescent="0.2">
      <c r="A48" s="20">
        <v>33</v>
      </c>
      <c r="B48" s="12" t="s">
        <v>95</v>
      </c>
      <c r="C48" s="10" t="s">
        <v>214</v>
      </c>
      <c r="D48" s="29">
        <f>'Свод 2026 БП'!D44</f>
        <v>282401618</v>
      </c>
      <c r="E48" s="29">
        <f>'Свод 2026 БП'!E44</f>
        <v>55183071</v>
      </c>
      <c r="F48" s="29">
        <f>'Свод 2026 БП'!F44</f>
        <v>601508854</v>
      </c>
      <c r="G48" s="29"/>
      <c r="H48" s="29">
        <f>'Свод 2026 БП'!Q44</f>
        <v>0</v>
      </c>
      <c r="I48" s="29">
        <f>'Свод 2026 БП'!R44</f>
        <v>0</v>
      </c>
      <c r="J48" s="29">
        <f>'Свод 2026 БП'!S44</f>
        <v>4854415</v>
      </c>
      <c r="K48" s="29">
        <f t="shared" si="4"/>
        <v>943947958</v>
      </c>
      <c r="L48" s="29">
        <v>64425910.160000004</v>
      </c>
      <c r="M48" s="29">
        <f t="shared" si="1"/>
        <v>1008373868.16</v>
      </c>
      <c r="N48" s="71"/>
    </row>
    <row r="49" spans="1:14" s="1" customFormat="1" x14ac:dyDescent="0.2">
      <c r="A49" s="20">
        <v>34</v>
      </c>
      <c r="B49" s="14" t="s">
        <v>96</v>
      </c>
      <c r="C49" s="15" t="s">
        <v>215</v>
      </c>
      <c r="D49" s="29">
        <f>'Свод 2026 БП'!D45</f>
        <v>78244636</v>
      </c>
      <c r="E49" s="29">
        <f>'Свод 2026 БП'!E45</f>
        <v>17601906</v>
      </c>
      <c r="F49" s="29">
        <f>'Свод 2026 БП'!F45</f>
        <v>248402343</v>
      </c>
      <c r="G49" s="29"/>
      <c r="H49" s="29">
        <f>'Свод 2026 БП'!Q45</f>
        <v>0</v>
      </c>
      <c r="I49" s="29">
        <f>'Свод 2026 БП'!R45</f>
        <v>0</v>
      </c>
      <c r="J49" s="29">
        <f>'Свод 2026 БП'!S45</f>
        <v>0</v>
      </c>
      <c r="K49" s="29">
        <f t="shared" si="4"/>
        <v>344248885</v>
      </c>
      <c r="L49" s="29">
        <v>20427494.809999999</v>
      </c>
      <c r="M49" s="29">
        <f t="shared" si="1"/>
        <v>364676379.81</v>
      </c>
      <c r="N49" s="71"/>
    </row>
    <row r="50" spans="1:14" s="1" customFormat="1" x14ac:dyDescent="0.2">
      <c r="A50" s="20">
        <v>35</v>
      </c>
      <c r="B50" s="12" t="s">
        <v>97</v>
      </c>
      <c r="C50" s="10" t="s">
        <v>216</v>
      </c>
      <c r="D50" s="29">
        <f>'Свод 2026 БП'!D46</f>
        <v>50367120</v>
      </c>
      <c r="E50" s="29">
        <f>'Свод 2026 БП'!E46</f>
        <v>10558549</v>
      </c>
      <c r="F50" s="29">
        <f>'Свод 2026 БП'!F46</f>
        <v>168797735</v>
      </c>
      <c r="G50" s="29"/>
      <c r="H50" s="29">
        <f>'Свод 2026 БП'!Q46</f>
        <v>0</v>
      </c>
      <c r="I50" s="29">
        <f>'Свод 2026 БП'!R46</f>
        <v>0</v>
      </c>
      <c r="J50" s="29">
        <f>'Свод 2026 БП'!S46</f>
        <v>0</v>
      </c>
      <c r="K50" s="29">
        <f t="shared" si="4"/>
        <v>229723404</v>
      </c>
      <c r="L50" s="29">
        <v>15223958.25</v>
      </c>
      <c r="M50" s="29">
        <f t="shared" si="1"/>
        <v>244947362.25</v>
      </c>
      <c r="N50" s="71"/>
    </row>
    <row r="51" spans="1:14" s="1" customFormat="1" x14ac:dyDescent="0.2">
      <c r="A51" s="20">
        <v>36</v>
      </c>
      <c r="B51" s="12" t="s">
        <v>98</v>
      </c>
      <c r="C51" s="10" t="s">
        <v>23</v>
      </c>
      <c r="D51" s="29">
        <f>'Свод 2026 БП'!D47</f>
        <v>75264737</v>
      </c>
      <c r="E51" s="29">
        <f>'Свод 2026 БП'!E47</f>
        <v>20721954</v>
      </c>
      <c r="F51" s="29">
        <f>'Свод 2026 БП'!F47</f>
        <v>273326471</v>
      </c>
      <c r="G51" s="29"/>
      <c r="H51" s="29">
        <f>'Свод 2026 БП'!Q47</f>
        <v>0</v>
      </c>
      <c r="I51" s="29">
        <f>'Свод 2026 БП'!R47</f>
        <v>0</v>
      </c>
      <c r="J51" s="29">
        <f>'Свод 2026 БП'!S47</f>
        <v>1870929</v>
      </c>
      <c r="K51" s="29">
        <f t="shared" si="4"/>
        <v>371184091</v>
      </c>
      <c r="L51" s="29">
        <v>18460670.440000001</v>
      </c>
      <c r="M51" s="29">
        <f t="shared" si="1"/>
        <v>389644761.44</v>
      </c>
      <c r="N51" s="71"/>
    </row>
    <row r="52" spans="1:14" s="1" customFormat="1" x14ac:dyDescent="0.2">
      <c r="A52" s="20">
        <v>37</v>
      </c>
      <c r="B52" s="21" t="s">
        <v>99</v>
      </c>
      <c r="C52" s="10" t="s">
        <v>20</v>
      </c>
      <c r="D52" s="29">
        <f>'Свод 2026 БП'!D48</f>
        <v>39078010</v>
      </c>
      <c r="E52" s="29">
        <f>'Свод 2026 БП'!E48</f>
        <v>8487407</v>
      </c>
      <c r="F52" s="29">
        <f>'Свод 2026 БП'!F48</f>
        <v>134679743</v>
      </c>
      <c r="G52" s="29"/>
      <c r="H52" s="29">
        <f>'Свод 2026 БП'!Q48</f>
        <v>0</v>
      </c>
      <c r="I52" s="29">
        <f>'Свод 2026 БП'!R48</f>
        <v>0</v>
      </c>
      <c r="J52" s="29">
        <f>'Свод 2026 БП'!S48</f>
        <v>0</v>
      </c>
      <c r="K52" s="29">
        <f t="shared" si="4"/>
        <v>182245160</v>
      </c>
      <c r="L52" s="29">
        <v>15439252.050000001</v>
      </c>
      <c r="M52" s="29">
        <f t="shared" si="1"/>
        <v>197684412.05000001</v>
      </c>
      <c r="N52" s="71"/>
    </row>
    <row r="53" spans="1:14" s="1" customFormat="1" x14ac:dyDescent="0.2">
      <c r="A53" s="20">
        <v>38</v>
      </c>
      <c r="B53" s="13" t="s">
        <v>100</v>
      </c>
      <c r="C53" s="10" t="s">
        <v>101</v>
      </c>
      <c r="D53" s="29">
        <f>'Свод 2026 БП'!D49</f>
        <v>62833092</v>
      </c>
      <c r="E53" s="29">
        <f>'Свод 2026 БП'!E49</f>
        <v>38458940</v>
      </c>
      <c r="F53" s="29">
        <f>'Свод 2026 БП'!F49</f>
        <v>93687668.189999998</v>
      </c>
      <c r="G53" s="29"/>
      <c r="H53" s="29">
        <f>'Свод 2026 БП'!Q49</f>
        <v>0</v>
      </c>
      <c r="I53" s="29">
        <f>'Свод 2026 БП'!R49</f>
        <v>0</v>
      </c>
      <c r="J53" s="29">
        <f>'Свод 2026 БП'!S49</f>
        <v>0</v>
      </c>
      <c r="K53" s="29">
        <f t="shared" si="4"/>
        <v>194979700.19</v>
      </c>
      <c r="L53" s="29">
        <v>0</v>
      </c>
      <c r="M53" s="29">
        <f t="shared" si="1"/>
        <v>194979700.19</v>
      </c>
    </row>
    <row r="54" spans="1:14" s="1" customFormat="1" x14ac:dyDescent="0.2">
      <c r="A54" s="20">
        <v>39</v>
      </c>
      <c r="B54" s="21" t="s">
        <v>102</v>
      </c>
      <c r="C54" s="10" t="s">
        <v>103</v>
      </c>
      <c r="D54" s="29">
        <f>'Свод 2026 БП'!D50</f>
        <v>612422147</v>
      </c>
      <c r="E54" s="29">
        <f>'Свод 2026 БП'!E50</f>
        <v>81807839</v>
      </c>
      <c r="F54" s="29">
        <f>'Свод 2026 БП'!F50</f>
        <v>808600533.11000001</v>
      </c>
      <c r="G54" s="29"/>
      <c r="H54" s="29">
        <f>'Свод 2026 БП'!Q50</f>
        <v>523861372</v>
      </c>
      <c r="I54" s="29">
        <f>'Свод 2026 БП'!R50</f>
        <v>0</v>
      </c>
      <c r="J54" s="29">
        <f>'Свод 2026 БП'!S50</f>
        <v>37628130</v>
      </c>
      <c r="K54" s="29">
        <f t="shared" si="4"/>
        <v>2064320021.1100001</v>
      </c>
      <c r="L54" s="29">
        <v>47264960.219999999</v>
      </c>
      <c r="M54" s="29">
        <f t="shared" si="1"/>
        <v>2111584981.3300002</v>
      </c>
      <c r="N54" s="71"/>
    </row>
    <row r="55" spans="1:14" s="1" customFormat="1" x14ac:dyDescent="0.2">
      <c r="A55" s="20">
        <v>40</v>
      </c>
      <c r="B55" s="12" t="s">
        <v>104</v>
      </c>
      <c r="C55" s="10" t="s">
        <v>221</v>
      </c>
      <c r="D55" s="29">
        <f>'Свод 2026 БП'!D51</f>
        <v>77361224</v>
      </c>
      <c r="E55" s="29">
        <f>'Свод 2026 БП'!E51</f>
        <v>16118976</v>
      </c>
      <c r="F55" s="29">
        <f>'Свод 2026 БП'!F51</f>
        <v>227957661</v>
      </c>
      <c r="G55" s="29"/>
      <c r="H55" s="29">
        <f>'Свод 2026 БП'!Q51</f>
        <v>0</v>
      </c>
      <c r="I55" s="29">
        <f>'Свод 2026 БП'!R51</f>
        <v>0</v>
      </c>
      <c r="J55" s="29">
        <f>'Свод 2026 БП'!S51</f>
        <v>1811635</v>
      </c>
      <c r="K55" s="29">
        <f t="shared" si="4"/>
        <v>323249496</v>
      </c>
      <c r="L55" s="29">
        <v>21742493.060000002</v>
      </c>
      <c r="M55" s="29">
        <f t="shared" si="1"/>
        <v>344991989.06</v>
      </c>
      <c r="N55" s="71"/>
    </row>
    <row r="56" spans="1:14" s="1" customFormat="1" ht="10.5" customHeight="1" x14ac:dyDescent="0.2">
      <c r="A56" s="20">
        <v>41</v>
      </c>
      <c r="B56" s="12" t="s">
        <v>105</v>
      </c>
      <c r="C56" s="10" t="s">
        <v>2</v>
      </c>
      <c r="D56" s="29">
        <f>'Свод 2026 БП'!D52</f>
        <v>369392368</v>
      </c>
      <c r="E56" s="29">
        <f>'Свод 2026 БП'!E52</f>
        <v>56420240</v>
      </c>
      <c r="F56" s="29">
        <f>'Свод 2026 БП'!F52</f>
        <v>583386206</v>
      </c>
      <c r="G56" s="29"/>
      <c r="H56" s="29">
        <f>'Свод 2026 БП'!Q52</f>
        <v>0</v>
      </c>
      <c r="I56" s="29">
        <f>'Свод 2026 БП'!R52</f>
        <v>0</v>
      </c>
      <c r="J56" s="29">
        <f>'Свод 2026 БП'!S52</f>
        <v>0</v>
      </c>
      <c r="K56" s="29">
        <f t="shared" si="4"/>
        <v>1009198814</v>
      </c>
      <c r="L56" s="29">
        <v>64555422.479999997</v>
      </c>
      <c r="M56" s="29">
        <f t="shared" si="1"/>
        <v>1073754236.48</v>
      </c>
      <c r="N56" s="71"/>
    </row>
    <row r="57" spans="1:14" s="1" customFormat="1" x14ac:dyDescent="0.2">
      <c r="A57" s="20">
        <v>42</v>
      </c>
      <c r="B57" s="21" t="s">
        <v>106</v>
      </c>
      <c r="C57" s="10" t="s">
        <v>3</v>
      </c>
      <c r="D57" s="29">
        <f>'Свод 2026 БП'!D53</f>
        <v>56991214</v>
      </c>
      <c r="E57" s="29">
        <f>'Свод 2026 БП'!E53</f>
        <v>11555326</v>
      </c>
      <c r="F57" s="29">
        <f>'Свод 2026 БП'!F53</f>
        <v>173315870</v>
      </c>
      <c r="G57" s="29"/>
      <c r="H57" s="29">
        <f>'Свод 2026 БП'!Q53</f>
        <v>0</v>
      </c>
      <c r="I57" s="29">
        <f>'Свод 2026 БП'!R53</f>
        <v>0</v>
      </c>
      <c r="J57" s="29">
        <f>'Свод 2026 БП'!S53</f>
        <v>0</v>
      </c>
      <c r="K57" s="29">
        <f t="shared" si="4"/>
        <v>241862410</v>
      </c>
      <c r="L57" s="29">
        <v>16204106.759999998</v>
      </c>
      <c r="M57" s="29">
        <f t="shared" si="1"/>
        <v>258066516.75999999</v>
      </c>
      <c r="N57" s="71"/>
    </row>
    <row r="58" spans="1:14" s="1" customFormat="1" x14ac:dyDescent="0.2">
      <c r="A58" s="20">
        <v>43</v>
      </c>
      <c r="B58" s="13" t="s">
        <v>152</v>
      </c>
      <c r="C58" s="10" t="s">
        <v>32</v>
      </c>
      <c r="D58" s="29">
        <f>'Свод 2026 БП'!D54</f>
        <v>106342348</v>
      </c>
      <c r="E58" s="29">
        <f>'Свод 2026 БП'!E54</f>
        <v>15865722</v>
      </c>
      <c r="F58" s="29">
        <f>'Свод 2026 БП'!F54</f>
        <v>234262021</v>
      </c>
      <c r="G58" s="29"/>
      <c r="H58" s="29">
        <f>'Свод 2026 БП'!Q54</f>
        <v>0</v>
      </c>
      <c r="I58" s="29">
        <f>'Свод 2026 БП'!R54</f>
        <v>0</v>
      </c>
      <c r="J58" s="29">
        <f>'Свод 2026 БП'!S54</f>
        <v>1929052</v>
      </c>
      <c r="K58" s="29">
        <f>D58+E58+F58+H58+I58+J58</f>
        <v>358399143</v>
      </c>
      <c r="L58" s="29">
        <v>22220761.280000001</v>
      </c>
      <c r="M58" s="29">
        <f>K58+L58</f>
        <v>380619904.27999997</v>
      </c>
      <c r="N58" s="71"/>
    </row>
    <row r="59" spans="1:14" s="1" customFormat="1" x14ac:dyDescent="0.2">
      <c r="A59" s="20">
        <v>44</v>
      </c>
      <c r="B59" s="21" t="s">
        <v>107</v>
      </c>
      <c r="C59" s="10" t="s">
        <v>217</v>
      </c>
      <c r="D59" s="29">
        <f>'Свод 2026 БП'!D55</f>
        <v>91586838</v>
      </c>
      <c r="E59" s="29">
        <f>'Свод 2026 БП'!E55</f>
        <v>19294660</v>
      </c>
      <c r="F59" s="29">
        <f>'Свод 2026 БП'!F55</f>
        <v>275340575</v>
      </c>
      <c r="G59" s="29"/>
      <c r="H59" s="29">
        <f>'Свод 2026 БП'!Q55</f>
        <v>0</v>
      </c>
      <c r="I59" s="29">
        <f>'Свод 2026 БП'!R55</f>
        <v>0</v>
      </c>
      <c r="J59" s="29">
        <f>'Свод 2026 БП'!S55</f>
        <v>3180996</v>
      </c>
      <c r="K59" s="29">
        <f t="shared" si="4"/>
        <v>389403069</v>
      </c>
      <c r="L59" s="29">
        <v>35159475.310000002</v>
      </c>
      <c r="M59" s="29">
        <f t="shared" si="1"/>
        <v>424562544.31</v>
      </c>
      <c r="N59" s="71"/>
    </row>
    <row r="60" spans="1:14" s="1" customFormat="1" x14ac:dyDescent="0.2">
      <c r="A60" s="20">
        <v>45</v>
      </c>
      <c r="B60" s="13" t="s">
        <v>108</v>
      </c>
      <c r="C60" s="10" t="s">
        <v>0</v>
      </c>
      <c r="D60" s="29">
        <f>'Свод 2026 БП'!D56</f>
        <v>125610860</v>
      </c>
      <c r="E60" s="29">
        <f>'Свод 2026 БП'!E56</f>
        <v>22130577</v>
      </c>
      <c r="F60" s="29">
        <f>'Свод 2026 БП'!F56</f>
        <v>307323834</v>
      </c>
      <c r="G60" s="29"/>
      <c r="H60" s="29">
        <f>'Свод 2026 БП'!Q56</f>
        <v>0</v>
      </c>
      <c r="I60" s="29">
        <f>'Свод 2026 БП'!R56</f>
        <v>0</v>
      </c>
      <c r="J60" s="29">
        <f>'Свод 2026 БП'!S56</f>
        <v>2986415</v>
      </c>
      <c r="K60" s="29">
        <f t="shared" si="4"/>
        <v>458051686</v>
      </c>
      <c r="L60" s="29">
        <v>32951059.460000001</v>
      </c>
      <c r="M60" s="29">
        <f t="shared" si="1"/>
        <v>491002745.45999998</v>
      </c>
      <c r="N60" s="71"/>
    </row>
    <row r="61" spans="1:14" s="1" customFormat="1" ht="10.5" customHeight="1" x14ac:dyDescent="0.2">
      <c r="A61" s="20">
        <v>46</v>
      </c>
      <c r="B61" s="21" t="s">
        <v>109</v>
      </c>
      <c r="C61" s="10" t="s">
        <v>4</v>
      </c>
      <c r="D61" s="29">
        <f>'Свод 2026 БП'!D57</f>
        <v>40495509</v>
      </c>
      <c r="E61" s="29">
        <f>'Свод 2026 БП'!E57</f>
        <v>7530478</v>
      </c>
      <c r="F61" s="29">
        <f>'Свод 2026 БП'!F57</f>
        <v>120026728</v>
      </c>
      <c r="G61" s="29"/>
      <c r="H61" s="29">
        <f>'Свод 2026 БП'!Q57</f>
        <v>0</v>
      </c>
      <c r="I61" s="29">
        <f>'Свод 2026 БП'!R57</f>
        <v>0</v>
      </c>
      <c r="J61" s="29">
        <f>'Свод 2026 БП'!S57</f>
        <v>0</v>
      </c>
      <c r="K61" s="29">
        <f t="shared" si="4"/>
        <v>168052715</v>
      </c>
      <c r="L61" s="29">
        <v>14223330.24</v>
      </c>
      <c r="M61" s="29">
        <f t="shared" si="1"/>
        <v>182276045.24000001</v>
      </c>
      <c r="N61" s="71"/>
    </row>
    <row r="62" spans="1:14" s="1" customFormat="1" x14ac:dyDescent="0.2">
      <c r="A62" s="20">
        <v>47</v>
      </c>
      <c r="B62" s="13" t="s">
        <v>110</v>
      </c>
      <c r="C62" s="10" t="s">
        <v>1</v>
      </c>
      <c r="D62" s="29">
        <f>'Свод 2026 БП'!D58</f>
        <v>77861925</v>
      </c>
      <c r="E62" s="29">
        <f>'Свод 2026 БП'!E58</f>
        <v>14635174</v>
      </c>
      <c r="F62" s="29">
        <f>'Свод 2026 БП'!F58</f>
        <v>210612819</v>
      </c>
      <c r="G62" s="29"/>
      <c r="H62" s="29">
        <f>'Свод 2026 БП'!Q58</f>
        <v>0</v>
      </c>
      <c r="I62" s="29">
        <f>'Свод 2026 БП'!R58</f>
        <v>0</v>
      </c>
      <c r="J62" s="29">
        <f>'Свод 2026 БП'!S58</f>
        <v>0</v>
      </c>
      <c r="K62" s="29">
        <f t="shared" si="4"/>
        <v>303109918</v>
      </c>
      <c r="L62" s="29">
        <v>17521170.890000001</v>
      </c>
      <c r="M62" s="29">
        <f t="shared" si="1"/>
        <v>320631088.88999999</v>
      </c>
      <c r="N62" s="71"/>
    </row>
    <row r="63" spans="1:14" s="1" customFormat="1" x14ac:dyDescent="0.2">
      <c r="A63" s="20">
        <v>48</v>
      </c>
      <c r="B63" s="21" t="s">
        <v>111</v>
      </c>
      <c r="C63" s="10" t="s">
        <v>218</v>
      </c>
      <c r="D63" s="29">
        <f>'Свод 2026 БП'!D59</f>
        <v>107306140</v>
      </c>
      <c r="E63" s="29">
        <f>'Свод 2026 БП'!E59</f>
        <v>22572653</v>
      </c>
      <c r="F63" s="29">
        <f>'Свод 2026 БП'!F59</f>
        <v>303906418</v>
      </c>
      <c r="G63" s="29"/>
      <c r="H63" s="29">
        <f>'Свод 2026 БП'!Q59</f>
        <v>0</v>
      </c>
      <c r="I63" s="29">
        <f>'Свод 2026 БП'!R59</f>
        <v>0</v>
      </c>
      <c r="J63" s="29">
        <f>'Свод 2026 БП'!S59</f>
        <v>0</v>
      </c>
      <c r="K63" s="29">
        <f t="shared" si="4"/>
        <v>433785211</v>
      </c>
      <c r="L63" s="29">
        <v>20823307.07</v>
      </c>
      <c r="M63" s="29">
        <f t="shared" si="1"/>
        <v>454608518.06999999</v>
      </c>
      <c r="N63" s="71"/>
    </row>
    <row r="64" spans="1:14" s="1" customFormat="1" x14ac:dyDescent="0.2">
      <c r="A64" s="20">
        <v>49</v>
      </c>
      <c r="B64" s="21" t="s">
        <v>112</v>
      </c>
      <c r="C64" s="10" t="s">
        <v>25</v>
      </c>
      <c r="D64" s="29">
        <f>'Свод 2026 БП'!D60</f>
        <v>733345736</v>
      </c>
      <c r="E64" s="29">
        <f>'Свод 2026 БП'!E60</f>
        <v>97728422</v>
      </c>
      <c r="F64" s="29">
        <f>'Свод 2026 БП'!F60</f>
        <v>998504442</v>
      </c>
      <c r="G64" s="29"/>
      <c r="H64" s="29">
        <f>'Свод 2026 БП'!Q60</f>
        <v>0</v>
      </c>
      <c r="I64" s="29">
        <f>'Свод 2026 БП'!R60</f>
        <v>0</v>
      </c>
      <c r="J64" s="29">
        <f>'Свод 2026 БП'!S60</f>
        <v>0</v>
      </c>
      <c r="K64" s="29">
        <f t="shared" si="4"/>
        <v>1829578600</v>
      </c>
      <c r="L64" s="29">
        <v>74952925.310000002</v>
      </c>
      <c r="M64" s="29">
        <f t="shared" si="1"/>
        <v>1904531525.3099999</v>
      </c>
      <c r="N64" s="71"/>
    </row>
    <row r="65" spans="1:14" s="1" customFormat="1" x14ac:dyDescent="0.2">
      <c r="A65" s="20">
        <v>50</v>
      </c>
      <c r="B65" s="21" t="s">
        <v>160</v>
      </c>
      <c r="C65" s="10" t="s">
        <v>52</v>
      </c>
      <c r="D65" s="29">
        <f>'Свод 2026 БП'!D61</f>
        <v>81056271</v>
      </c>
      <c r="E65" s="29">
        <f>'Свод 2026 БП'!E61</f>
        <v>17033565</v>
      </c>
      <c r="F65" s="29">
        <f>'Свод 2026 БП'!F61</f>
        <v>229685025</v>
      </c>
      <c r="G65" s="29"/>
      <c r="H65" s="29">
        <f>'Свод 2026 БП'!Q61</f>
        <v>0</v>
      </c>
      <c r="I65" s="29">
        <f>'Свод 2026 БП'!R61</f>
        <v>0</v>
      </c>
      <c r="J65" s="29">
        <f>'Свод 2026 БП'!S61</f>
        <v>0</v>
      </c>
      <c r="K65" s="29">
        <f>D65+E65+F65+H65+I65+J65</f>
        <v>327774861</v>
      </c>
      <c r="L65" s="29">
        <v>22572012.719999999</v>
      </c>
      <c r="M65" s="29">
        <f>K65+L65</f>
        <v>350346873.72000003</v>
      </c>
      <c r="N65" s="71"/>
    </row>
    <row r="66" spans="1:14" s="1" customFormat="1" x14ac:dyDescent="0.2">
      <c r="A66" s="20">
        <v>51</v>
      </c>
      <c r="B66" s="21" t="s">
        <v>113</v>
      </c>
      <c r="C66" s="10" t="s">
        <v>219</v>
      </c>
      <c r="D66" s="29">
        <f>'Свод 2026 БП'!D62</f>
        <v>61913425</v>
      </c>
      <c r="E66" s="29">
        <f>'Свод 2026 БП'!E62</f>
        <v>13674881</v>
      </c>
      <c r="F66" s="29">
        <f>'Свод 2026 БП'!F62</f>
        <v>184090683</v>
      </c>
      <c r="G66" s="29"/>
      <c r="H66" s="29">
        <f>'Свод 2026 БП'!Q62</f>
        <v>0</v>
      </c>
      <c r="I66" s="29">
        <f>'Свод 2026 БП'!R62</f>
        <v>0</v>
      </c>
      <c r="J66" s="29">
        <f>'Свод 2026 БП'!S62</f>
        <v>0</v>
      </c>
      <c r="K66" s="29">
        <f t="shared" si="4"/>
        <v>259678989</v>
      </c>
      <c r="L66" s="29">
        <v>15929363.050000001</v>
      </c>
      <c r="M66" s="29">
        <f t="shared" si="1"/>
        <v>275608352.05000001</v>
      </c>
      <c r="N66" s="71"/>
    </row>
    <row r="67" spans="1:14" s="1" customFormat="1" x14ac:dyDescent="0.2">
      <c r="A67" s="20">
        <v>52</v>
      </c>
      <c r="B67" s="13" t="s">
        <v>162</v>
      </c>
      <c r="C67" s="10" t="s">
        <v>220</v>
      </c>
      <c r="D67" s="29">
        <f>'Свод 2026 БП'!D63</f>
        <v>65568236</v>
      </c>
      <c r="E67" s="29">
        <f>'Свод 2026 БП'!E63</f>
        <v>13003702</v>
      </c>
      <c r="F67" s="29">
        <f>'Свод 2026 БП'!F63</f>
        <v>192523065</v>
      </c>
      <c r="G67" s="29"/>
      <c r="H67" s="29">
        <f>'Свод 2026 БП'!Q63</f>
        <v>0</v>
      </c>
      <c r="I67" s="29">
        <f>'Свод 2026 БП'!R63</f>
        <v>0</v>
      </c>
      <c r="J67" s="29">
        <f>'Свод 2026 БП'!S63</f>
        <v>4969874</v>
      </c>
      <c r="K67" s="29">
        <f>D67+E67+F67+H67+I67+J67</f>
        <v>276064877</v>
      </c>
      <c r="L67" s="29">
        <v>19366735.990000002</v>
      </c>
      <c r="M67" s="29">
        <f>K67+L67</f>
        <v>295431612.99000001</v>
      </c>
      <c r="N67" s="71"/>
    </row>
    <row r="68" spans="1:14" s="1" customFormat="1" x14ac:dyDescent="0.2">
      <c r="A68" s="20">
        <v>53</v>
      </c>
      <c r="B68" s="21" t="s">
        <v>223</v>
      </c>
      <c r="C68" s="10" t="s">
        <v>222</v>
      </c>
      <c r="D68" s="29">
        <f>'Свод 2026 БП'!D64</f>
        <v>424166442</v>
      </c>
      <c r="E68" s="29">
        <f>'Свод 2026 БП'!E64</f>
        <v>0</v>
      </c>
      <c r="F68" s="29">
        <f>'Свод 2026 БП'!F64</f>
        <v>433480</v>
      </c>
      <c r="G68" s="29"/>
      <c r="H68" s="29">
        <f>'Свод 2026 БП'!Q64</f>
        <v>0</v>
      </c>
      <c r="I68" s="29">
        <f>'Свод 2026 БП'!R64</f>
        <v>0</v>
      </c>
      <c r="J68" s="29">
        <f>'Свод 2026 БП'!S64</f>
        <v>0</v>
      </c>
      <c r="K68" s="29">
        <f t="shared" si="4"/>
        <v>424599922</v>
      </c>
      <c r="L68" s="29">
        <v>0</v>
      </c>
      <c r="M68" s="29">
        <f t="shared" si="1"/>
        <v>424599922</v>
      </c>
    </row>
    <row r="69" spans="1:14" s="1" customFormat="1" x14ac:dyDescent="0.2">
      <c r="A69" s="20">
        <v>54</v>
      </c>
      <c r="B69" s="21" t="s">
        <v>233</v>
      </c>
      <c r="C69" s="10" t="s">
        <v>234</v>
      </c>
      <c r="D69" s="29">
        <f>'Свод 2026 БП'!D65</f>
        <v>0</v>
      </c>
      <c r="E69" s="29">
        <f>'Свод 2026 БП'!E65</f>
        <v>0</v>
      </c>
      <c r="F69" s="29">
        <f>'Свод 2026 БП'!F65</f>
        <v>0</v>
      </c>
      <c r="G69" s="29"/>
      <c r="H69" s="29">
        <f>'Свод 2026 БП'!Q65</f>
        <v>0</v>
      </c>
      <c r="I69" s="29">
        <f>'Свод 2026 БП'!R65</f>
        <v>0</v>
      </c>
      <c r="J69" s="29">
        <f>'Свод 2026 БП'!S65</f>
        <v>9587447</v>
      </c>
      <c r="K69" s="29">
        <f t="shared" si="4"/>
        <v>9587447</v>
      </c>
      <c r="L69" s="29">
        <v>0</v>
      </c>
      <c r="M69" s="29">
        <f t="shared" si="1"/>
        <v>9587447</v>
      </c>
    </row>
    <row r="70" spans="1:14" s="1" customFormat="1" x14ac:dyDescent="0.2">
      <c r="A70" s="20">
        <v>55</v>
      </c>
      <c r="B70" s="21" t="s">
        <v>114</v>
      </c>
      <c r="C70" s="10" t="s">
        <v>51</v>
      </c>
      <c r="D70" s="29">
        <f>'Свод 2026 БП'!D66</f>
        <v>0</v>
      </c>
      <c r="E70" s="29">
        <f>'Свод 2026 БП'!E66</f>
        <v>27812171</v>
      </c>
      <c r="F70" s="29">
        <f>'Свод 2026 БП'!F66</f>
        <v>221910768.00999999</v>
      </c>
      <c r="G70" s="29"/>
      <c r="H70" s="29">
        <f>'Свод 2026 БП'!Q66</f>
        <v>0</v>
      </c>
      <c r="I70" s="29">
        <f>'Свод 2026 БП'!R66</f>
        <v>0</v>
      </c>
      <c r="J70" s="29">
        <f>'Свод 2026 БП'!S66</f>
        <v>9575656</v>
      </c>
      <c r="K70" s="29">
        <f t="shared" si="4"/>
        <v>259298595.00999999</v>
      </c>
      <c r="L70" s="29">
        <v>0</v>
      </c>
      <c r="M70" s="29">
        <f t="shared" si="1"/>
        <v>259298595.00999999</v>
      </c>
    </row>
    <row r="71" spans="1:14" s="1" customFormat="1" x14ac:dyDescent="0.2">
      <c r="A71" s="20">
        <v>56</v>
      </c>
      <c r="B71" s="13" t="s">
        <v>115</v>
      </c>
      <c r="C71" s="10" t="s">
        <v>235</v>
      </c>
      <c r="D71" s="29">
        <f>'Свод 2026 БП'!D67</f>
        <v>0</v>
      </c>
      <c r="E71" s="29">
        <f>'Свод 2026 БП'!E67</f>
        <v>21368099</v>
      </c>
      <c r="F71" s="29">
        <f>'Свод 2026 БП'!F67</f>
        <v>171147591</v>
      </c>
      <c r="G71" s="29"/>
      <c r="H71" s="29">
        <f>'Свод 2026 БП'!Q67</f>
        <v>0</v>
      </c>
      <c r="I71" s="29">
        <f>'Свод 2026 БП'!R67</f>
        <v>0</v>
      </c>
      <c r="J71" s="29">
        <f>'Свод 2026 БП'!S67</f>
        <v>9255451</v>
      </c>
      <c r="K71" s="29">
        <f t="shared" si="4"/>
        <v>201771141</v>
      </c>
      <c r="L71" s="29">
        <v>0</v>
      </c>
      <c r="M71" s="29">
        <f t="shared" si="1"/>
        <v>201771141</v>
      </c>
    </row>
    <row r="72" spans="1:14" s="1" customFormat="1" x14ac:dyDescent="0.2">
      <c r="A72" s="20">
        <v>57</v>
      </c>
      <c r="B72" s="12" t="s">
        <v>116</v>
      </c>
      <c r="C72" s="10" t="s">
        <v>117</v>
      </c>
      <c r="D72" s="29">
        <f>'Свод 2026 БП'!D68</f>
        <v>0</v>
      </c>
      <c r="E72" s="29">
        <f>'Свод 2026 БП'!E68</f>
        <v>0</v>
      </c>
      <c r="F72" s="29">
        <f>'Свод 2026 БП'!F68</f>
        <v>0</v>
      </c>
      <c r="G72" s="29"/>
      <c r="H72" s="29">
        <f>'Свод 2026 БП'!Q68</f>
        <v>0</v>
      </c>
      <c r="I72" s="29">
        <f>'Свод 2026 БП'!R68</f>
        <v>0</v>
      </c>
      <c r="J72" s="29">
        <f>'Свод 2026 БП'!S68</f>
        <v>0</v>
      </c>
      <c r="K72" s="29">
        <f t="shared" si="4"/>
        <v>0</v>
      </c>
      <c r="L72" s="29">
        <v>0</v>
      </c>
      <c r="M72" s="29">
        <f t="shared" si="1"/>
        <v>0</v>
      </c>
    </row>
    <row r="73" spans="1:14" s="1" customFormat="1" ht="12.75" customHeight="1" x14ac:dyDescent="0.2">
      <c r="A73" s="20">
        <v>58</v>
      </c>
      <c r="B73" s="13" t="s">
        <v>118</v>
      </c>
      <c r="C73" s="10" t="s">
        <v>236</v>
      </c>
      <c r="D73" s="29">
        <f>'Свод 2026 БП'!D69</f>
        <v>0</v>
      </c>
      <c r="E73" s="29">
        <f>'Свод 2026 БП'!E69</f>
        <v>41772059</v>
      </c>
      <c r="F73" s="29">
        <f>'Свод 2026 БП'!F69</f>
        <v>371077866</v>
      </c>
      <c r="G73" s="29"/>
      <c r="H73" s="29">
        <f>'Свод 2026 БП'!Q69</f>
        <v>0</v>
      </c>
      <c r="I73" s="29">
        <f>'Свод 2026 БП'!R69</f>
        <v>0</v>
      </c>
      <c r="J73" s="29">
        <f>'Свод 2026 БП'!S69</f>
        <v>10404298</v>
      </c>
      <c r="K73" s="29">
        <f t="shared" si="4"/>
        <v>423254223</v>
      </c>
      <c r="L73" s="29">
        <v>1672670.27</v>
      </c>
      <c r="M73" s="29">
        <f t="shared" si="1"/>
        <v>424926893.26999998</v>
      </c>
    </row>
    <row r="74" spans="1:14" s="1" customFormat="1" ht="12.75" customHeight="1" x14ac:dyDescent="0.2">
      <c r="A74" s="20">
        <v>59</v>
      </c>
      <c r="B74" s="21" t="s">
        <v>119</v>
      </c>
      <c r="C74" s="10" t="s">
        <v>326</v>
      </c>
      <c r="D74" s="29">
        <f>'Свод 2026 БП'!D70</f>
        <v>0</v>
      </c>
      <c r="E74" s="29">
        <f>'Свод 2026 БП'!E70</f>
        <v>0</v>
      </c>
      <c r="F74" s="29">
        <f>'Свод 2026 БП'!F70</f>
        <v>0</v>
      </c>
      <c r="G74" s="29"/>
      <c r="H74" s="29">
        <f>'Свод 2026 БП'!Q70</f>
        <v>0</v>
      </c>
      <c r="I74" s="29">
        <f>'Свод 2026 БП'!R70</f>
        <v>0</v>
      </c>
      <c r="J74" s="29">
        <f>'Свод 2026 БП'!S70</f>
        <v>0</v>
      </c>
      <c r="K74" s="29">
        <f t="shared" si="4"/>
        <v>0</v>
      </c>
      <c r="L74" s="29">
        <v>0</v>
      </c>
      <c r="M74" s="29">
        <f t="shared" si="1"/>
        <v>0</v>
      </c>
    </row>
    <row r="75" spans="1:14" s="1" customFormat="1" ht="24" x14ac:dyDescent="0.2">
      <c r="A75" s="20">
        <v>60</v>
      </c>
      <c r="B75" s="12" t="s">
        <v>120</v>
      </c>
      <c r="C75" s="10" t="s">
        <v>237</v>
      </c>
      <c r="D75" s="29">
        <f>'Свод 2026 БП'!D71</f>
        <v>0</v>
      </c>
      <c r="E75" s="29">
        <f>'Свод 2026 БП'!E71</f>
        <v>0</v>
      </c>
      <c r="F75" s="29">
        <f>'Свод 2026 БП'!F71</f>
        <v>135582614</v>
      </c>
      <c r="G75" s="29"/>
      <c r="H75" s="29">
        <f>'Свод 2026 БП'!Q71</f>
        <v>0</v>
      </c>
      <c r="I75" s="29">
        <f>'Свод 2026 БП'!R71</f>
        <v>0</v>
      </c>
      <c r="J75" s="29">
        <f>'Свод 2026 БП'!S71</f>
        <v>0</v>
      </c>
      <c r="K75" s="29">
        <f t="shared" si="4"/>
        <v>135582614</v>
      </c>
      <c r="L75" s="29">
        <v>0</v>
      </c>
      <c r="M75" s="29">
        <f t="shared" si="1"/>
        <v>135582614</v>
      </c>
    </row>
    <row r="76" spans="1:14" s="1" customFormat="1" ht="24" x14ac:dyDescent="0.2">
      <c r="A76" s="20">
        <v>61</v>
      </c>
      <c r="B76" s="12" t="s">
        <v>121</v>
      </c>
      <c r="C76" s="10" t="s">
        <v>238</v>
      </c>
      <c r="D76" s="29">
        <f>'Свод 2026 БП'!D72</f>
        <v>0</v>
      </c>
      <c r="E76" s="29">
        <f>'Свод 2026 БП'!E72</f>
        <v>0</v>
      </c>
      <c r="F76" s="29">
        <f>'Свод 2026 БП'!F72</f>
        <v>138928440</v>
      </c>
      <c r="G76" s="29"/>
      <c r="H76" s="29">
        <f>'Свод 2026 БП'!Q72</f>
        <v>0</v>
      </c>
      <c r="I76" s="29">
        <f>'Свод 2026 БП'!R72</f>
        <v>0</v>
      </c>
      <c r="J76" s="29">
        <f>'Свод 2026 БП'!S72</f>
        <v>0</v>
      </c>
      <c r="K76" s="29">
        <f t="shared" si="4"/>
        <v>138928440</v>
      </c>
      <c r="L76" s="29">
        <v>0</v>
      </c>
      <c r="M76" s="29">
        <f t="shared" ref="M76:M133" si="5">K76+L76</f>
        <v>138928440</v>
      </c>
    </row>
    <row r="77" spans="1:14" s="1" customFormat="1" x14ac:dyDescent="0.2">
      <c r="A77" s="20">
        <v>62</v>
      </c>
      <c r="B77" s="13" t="s">
        <v>122</v>
      </c>
      <c r="C77" s="10" t="s">
        <v>239</v>
      </c>
      <c r="D77" s="29">
        <f>'Свод 2026 БП'!D73</f>
        <v>0</v>
      </c>
      <c r="E77" s="29">
        <f>'Свод 2026 БП'!E73</f>
        <v>53715909</v>
      </c>
      <c r="F77" s="29">
        <f>'Свод 2026 БП'!F73</f>
        <v>533635112</v>
      </c>
      <c r="G77" s="29"/>
      <c r="H77" s="29">
        <f>'Свод 2026 БП'!Q73</f>
        <v>0</v>
      </c>
      <c r="I77" s="29">
        <f>'Свод 2026 БП'!R73</f>
        <v>0</v>
      </c>
      <c r="J77" s="29">
        <f>'Свод 2026 БП'!S73</f>
        <v>4351897</v>
      </c>
      <c r="K77" s="29">
        <f t="shared" si="4"/>
        <v>591702918</v>
      </c>
      <c r="L77" s="29">
        <v>4457243.88</v>
      </c>
      <c r="M77" s="29">
        <f t="shared" si="5"/>
        <v>596160161.88</v>
      </c>
    </row>
    <row r="78" spans="1:14" s="1" customFormat="1" x14ac:dyDescent="0.2">
      <c r="A78" s="20">
        <v>63</v>
      </c>
      <c r="B78" s="13" t="s">
        <v>123</v>
      </c>
      <c r="C78" s="10" t="s">
        <v>50</v>
      </c>
      <c r="D78" s="29">
        <f>'Свод 2026 БП'!D74</f>
        <v>0</v>
      </c>
      <c r="E78" s="29">
        <f>'Свод 2026 БП'!E74</f>
        <v>29034729</v>
      </c>
      <c r="F78" s="29">
        <f>'Свод 2026 БП'!F74</f>
        <v>320884600.81999999</v>
      </c>
      <c r="G78" s="29"/>
      <c r="H78" s="29">
        <f>'Свод 2026 БП'!Q74</f>
        <v>0</v>
      </c>
      <c r="I78" s="29">
        <f>'Свод 2026 БП'!R74</f>
        <v>0</v>
      </c>
      <c r="J78" s="29">
        <f>'Свод 2026 БП'!S74</f>
        <v>14949088</v>
      </c>
      <c r="K78" s="29">
        <f t="shared" ref="K78:K108" si="6">D78+E78+F78+H78+I78+J78</f>
        <v>364868417.81999999</v>
      </c>
      <c r="L78" s="29">
        <v>3942880.9</v>
      </c>
      <c r="M78" s="29">
        <f t="shared" si="5"/>
        <v>368811298.71999997</v>
      </c>
    </row>
    <row r="79" spans="1:14" s="1" customFormat="1" x14ac:dyDescent="0.2">
      <c r="A79" s="20">
        <v>64</v>
      </c>
      <c r="B79" s="13" t="s">
        <v>124</v>
      </c>
      <c r="C79" s="10" t="s">
        <v>240</v>
      </c>
      <c r="D79" s="29">
        <f>'Свод 2026 БП'!D75</f>
        <v>0</v>
      </c>
      <c r="E79" s="29">
        <f>'Свод 2026 БП'!E75</f>
        <v>75614539</v>
      </c>
      <c r="F79" s="29">
        <f>'Свод 2026 БП'!F75</f>
        <v>707549123</v>
      </c>
      <c r="G79" s="29"/>
      <c r="H79" s="29">
        <f>'Свод 2026 БП'!Q75</f>
        <v>0</v>
      </c>
      <c r="I79" s="29">
        <f>'Свод 2026 БП'!R75</f>
        <v>0</v>
      </c>
      <c r="J79" s="29">
        <f>'Свод 2026 БП'!S75</f>
        <v>8215129</v>
      </c>
      <c r="K79" s="29">
        <f t="shared" si="6"/>
        <v>791378791</v>
      </c>
      <c r="L79" s="29">
        <v>2938623.6</v>
      </c>
      <c r="M79" s="29">
        <f t="shared" si="5"/>
        <v>794317414.60000002</v>
      </c>
    </row>
    <row r="80" spans="1:14" s="1" customFormat="1" x14ac:dyDescent="0.2">
      <c r="A80" s="20">
        <v>65</v>
      </c>
      <c r="B80" s="13" t="s">
        <v>125</v>
      </c>
      <c r="C80" s="10" t="s">
        <v>241</v>
      </c>
      <c r="D80" s="29">
        <f>'Свод 2026 БП'!D76</f>
        <v>0</v>
      </c>
      <c r="E80" s="29">
        <f>'Свод 2026 БП'!E76</f>
        <v>0</v>
      </c>
      <c r="F80" s="29">
        <f>'Свод 2026 БП'!F76</f>
        <v>0</v>
      </c>
      <c r="G80" s="29"/>
      <c r="H80" s="29">
        <f>'Свод 2026 БП'!Q76</f>
        <v>0</v>
      </c>
      <c r="I80" s="29">
        <f>'Свод 2026 БП'!R76</f>
        <v>0</v>
      </c>
      <c r="J80" s="29">
        <f>'Свод 2026 БП'!S76</f>
        <v>0</v>
      </c>
      <c r="K80" s="29">
        <f t="shared" si="6"/>
        <v>0</v>
      </c>
      <c r="L80" s="29">
        <v>0</v>
      </c>
      <c r="M80" s="29">
        <f t="shared" si="5"/>
        <v>0</v>
      </c>
    </row>
    <row r="81" spans="1:13" s="1" customFormat="1" x14ac:dyDescent="0.2">
      <c r="A81" s="20">
        <v>66</v>
      </c>
      <c r="B81" s="12" t="s">
        <v>126</v>
      </c>
      <c r="C81" s="10" t="s">
        <v>242</v>
      </c>
      <c r="D81" s="29">
        <f>'Свод 2026 БП'!D77</f>
        <v>0</v>
      </c>
      <c r="E81" s="29">
        <f>'Свод 2026 БП'!E77</f>
        <v>0</v>
      </c>
      <c r="F81" s="29">
        <f>'Свод 2026 БП'!F77</f>
        <v>216940312</v>
      </c>
      <c r="G81" s="29"/>
      <c r="H81" s="29">
        <f>'Свод 2026 БП'!Q77</f>
        <v>0</v>
      </c>
      <c r="I81" s="29">
        <f>'Свод 2026 БП'!R77</f>
        <v>0</v>
      </c>
      <c r="J81" s="29">
        <f>'Свод 2026 БП'!S77</f>
        <v>0</v>
      </c>
      <c r="K81" s="29">
        <f t="shared" si="6"/>
        <v>216940312</v>
      </c>
      <c r="L81" s="29">
        <v>0</v>
      </c>
      <c r="M81" s="29">
        <f t="shared" si="5"/>
        <v>216940312</v>
      </c>
    </row>
    <row r="82" spans="1:13" s="1" customFormat="1" x14ac:dyDescent="0.2">
      <c r="A82" s="20">
        <v>67</v>
      </c>
      <c r="B82" s="13" t="s">
        <v>127</v>
      </c>
      <c r="C82" s="10" t="s">
        <v>243</v>
      </c>
      <c r="D82" s="29">
        <f>'Свод 2026 БП'!D78</f>
        <v>0</v>
      </c>
      <c r="E82" s="29">
        <f>'Свод 2026 БП'!E78</f>
        <v>0</v>
      </c>
      <c r="F82" s="29">
        <f>'Свод 2026 БП'!F78</f>
        <v>0</v>
      </c>
      <c r="G82" s="29"/>
      <c r="H82" s="29">
        <f>'Свод 2026 БП'!Q78</f>
        <v>0</v>
      </c>
      <c r="I82" s="29">
        <f>'Свод 2026 БП'!R78</f>
        <v>0</v>
      </c>
      <c r="J82" s="29">
        <f>'Свод 2026 БП'!S78</f>
        <v>0</v>
      </c>
      <c r="K82" s="29">
        <f t="shared" si="6"/>
        <v>0</v>
      </c>
      <c r="L82" s="29">
        <v>0</v>
      </c>
      <c r="M82" s="29">
        <f t="shared" si="5"/>
        <v>0</v>
      </c>
    </row>
    <row r="83" spans="1:13" s="1" customFormat="1" x14ac:dyDescent="0.2">
      <c r="A83" s="20">
        <v>68</v>
      </c>
      <c r="B83" s="13" t="s">
        <v>128</v>
      </c>
      <c r="C83" s="10" t="s">
        <v>244</v>
      </c>
      <c r="D83" s="29">
        <f>'Свод 2026 БП'!D79</f>
        <v>0</v>
      </c>
      <c r="E83" s="29">
        <f>'Свод 2026 БП'!E79</f>
        <v>0</v>
      </c>
      <c r="F83" s="29">
        <f>'Свод 2026 БП'!F79</f>
        <v>0</v>
      </c>
      <c r="G83" s="29"/>
      <c r="H83" s="29">
        <f>'Свод 2026 БП'!Q79</f>
        <v>0</v>
      </c>
      <c r="I83" s="29">
        <f>'Свод 2026 БП'!R79</f>
        <v>0</v>
      </c>
      <c r="J83" s="29">
        <f>'Свод 2026 БП'!S79</f>
        <v>0</v>
      </c>
      <c r="K83" s="29">
        <f t="shared" si="6"/>
        <v>0</v>
      </c>
      <c r="L83" s="29">
        <v>0</v>
      </c>
      <c r="M83" s="29">
        <f t="shared" si="5"/>
        <v>0</v>
      </c>
    </row>
    <row r="84" spans="1:13" s="1" customFormat="1" x14ac:dyDescent="0.2">
      <c r="A84" s="20">
        <v>69</v>
      </c>
      <c r="B84" s="12" t="s">
        <v>129</v>
      </c>
      <c r="C84" s="10" t="s">
        <v>245</v>
      </c>
      <c r="D84" s="29">
        <f>'Свод 2026 БП'!D80</f>
        <v>0</v>
      </c>
      <c r="E84" s="29">
        <f>'Свод 2026 БП'!E80</f>
        <v>0</v>
      </c>
      <c r="F84" s="29">
        <f>'Свод 2026 БП'!F80</f>
        <v>305926922</v>
      </c>
      <c r="G84" s="29"/>
      <c r="H84" s="29">
        <f>'Свод 2026 БП'!Q80</f>
        <v>0</v>
      </c>
      <c r="I84" s="29">
        <f>'Свод 2026 БП'!R80</f>
        <v>0</v>
      </c>
      <c r="J84" s="29">
        <f>'Свод 2026 БП'!S80</f>
        <v>0</v>
      </c>
      <c r="K84" s="29">
        <f t="shared" si="6"/>
        <v>305926922</v>
      </c>
      <c r="L84" s="29">
        <v>0</v>
      </c>
      <c r="M84" s="29">
        <f t="shared" si="5"/>
        <v>305926922</v>
      </c>
    </row>
    <row r="85" spans="1:13" s="1" customFormat="1" x14ac:dyDescent="0.2">
      <c r="A85" s="20">
        <v>70</v>
      </c>
      <c r="B85" s="12" t="s">
        <v>130</v>
      </c>
      <c r="C85" s="10" t="s">
        <v>246</v>
      </c>
      <c r="D85" s="29">
        <f>'Свод 2026 БП'!D81</f>
        <v>0</v>
      </c>
      <c r="E85" s="29">
        <f>'Свод 2026 БП'!E81</f>
        <v>0</v>
      </c>
      <c r="F85" s="29">
        <f>'Свод 2026 БП'!F81</f>
        <v>0</v>
      </c>
      <c r="G85" s="29"/>
      <c r="H85" s="29">
        <f>'Свод 2026 БП'!Q81</f>
        <v>0</v>
      </c>
      <c r="I85" s="29">
        <f>'Свод 2026 БП'!R81</f>
        <v>0</v>
      </c>
      <c r="J85" s="29">
        <f>'Свод 2026 БП'!S81</f>
        <v>0</v>
      </c>
      <c r="K85" s="29">
        <f t="shared" si="6"/>
        <v>0</v>
      </c>
      <c r="L85" s="29">
        <v>0</v>
      </c>
      <c r="M85" s="29">
        <f t="shared" si="5"/>
        <v>0</v>
      </c>
    </row>
    <row r="86" spans="1:13" s="1" customFormat="1" x14ac:dyDescent="0.2">
      <c r="A86" s="20">
        <v>71</v>
      </c>
      <c r="B86" s="12" t="s">
        <v>131</v>
      </c>
      <c r="C86" s="10" t="s">
        <v>247</v>
      </c>
      <c r="D86" s="29">
        <f>'Свод 2026 БП'!D82</f>
        <v>0</v>
      </c>
      <c r="E86" s="29">
        <f>'Свод 2026 БП'!E82</f>
        <v>0</v>
      </c>
      <c r="F86" s="29">
        <f>'Свод 2026 БП'!F82</f>
        <v>0</v>
      </c>
      <c r="G86" s="29"/>
      <c r="H86" s="29">
        <f>'Свод 2026 БП'!Q82</f>
        <v>0</v>
      </c>
      <c r="I86" s="29">
        <f>'Свод 2026 БП'!R82</f>
        <v>0</v>
      </c>
      <c r="J86" s="29">
        <f>'Свод 2026 БП'!S82</f>
        <v>0</v>
      </c>
      <c r="K86" s="29">
        <f t="shared" si="6"/>
        <v>0</v>
      </c>
      <c r="L86" s="29">
        <v>0</v>
      </c>
      <c r="M86" s="29">
        <f t="shared" si="5"/>
        <v>0</v>
      </c>
    </row>
    <row r="87" spans="1:13" s="1" customFormat="1" x14ac:dyDescent="0.2">
      <c r="A87" s="20">
        <v>72</v>
      </c>
      <c r="B87" s="21" t="s">
        <v>132</v>
      </c>
      <c r="C87" s="10" t="s">
        <v>133</v>
      </c>
      <c r="D87" s="29">
        <f>'Свод 2026 БП'!D83</f>
        <v>421244108</v>
      </c>
      <c r="E87" s="29">
        <f>'Свод 2026 БП'!E83</f>
        <v>62621184</v>
      </c>
      <c r="F87" s="29">
        <f>'Свод 2026 БП'!F83</f>
        <v>646737803.13999999</v>
      </c>
      <c r="G87" s="29"/>
      <c r="H87" s="29">
        <f>'Свод 2026 БП'!Q83</f>
        <v>0</v>
      </c>
      <c r="I87" s="29">
        <f>'Свод 2026 БП'!R83</f>
        <v>0</v>
      </c>
      <c r="J87" s="29">
        <f>'Свод 2026 БП'!S83</f>
        <v>9463419</v>
      </c>
      <c r="K87" s="29">
        <f t="shared" si="6"/>
        <v>1140066514.1399999</v>
      </c>
      <c r="L87" s="29">
        <v>16604585.699999999</v>
      </c>
      <c r="M87" s="29">
        <f t="shared" si="5"/>
        <v>1156671099.8399999</v>
      </c>
    </row>
    <row r="88" spans="1:13" s="1" customFormat="1" x14ac:dyDescent="0.2">
      <c r="A88" s="20">
        <v>73</v>
      </c>
      <c r="B88" s="12" t="s">
        <v>134</v>
      </c>
      <c r="C88" s="10" t="s">
        <v>248</v>
      </c>
      <c r="D88" s="29">
        <f>'Свод 2026 БП'!D84</f>
        <v>136313171</v>
      </c>
      <c r="E88" s="29">
        <f>'Свод 2026 БП'!E84</f>
        <v>104244621</v>
      </c>
      <c r="F88" s="29">
        <f>'Свод 2026 БП'!F84</f>
        <v>1065443757.0599999</v>
      </c>
      <c r="G88" s="29"/>
      <c r="H88" s="29">
        <f>'Свод 2026 БП'!Q84</f>
        <v>0</v>
      </c>
      <c r="I88" s="29">
        <f>'Свод 2026 БП'!R84</f>
        <v>0</v>
      </c>
      <c r="J88" s="29">
        <f>'Свод 2026 БП'!S84</f>
        <v>87506760</v>
      </c>
      <c r="K88" s="29">
        <f t="shared" si="6"/>
        <v>1393508309.0599999</v>
      </c>
      <c r="L88" s="29">
        <v>33853699.57</v>
      </c>
      <c r="M88" s="29">
        <f t="shared" si="5"/>
        <v>1427362008.6299999</v>
      </c>
    </row>
    <row r="89" spans="1:13" s="1" customFormat="1" x14ac:dyDescent="0.2">
      <c r="A89" s="20">
        <v>74</v>
      </c>
      <c r="B89" s="21" t="s">
        <v>135</v>
      </c>
      <c r="C89" s="10" t="s">
        <v>35</v>
      </c>
      <c r="D89" s="29">
        <f>'Свод 2026 БП'!D85</f>
        <v>1221198361</v>
      </c>
      <c r="E89" s="29">
        <f>'Свод 2026 БП'!E85</f>
        <v>167932818</v>
      </c>
      <c r="F89" s="29">
        <f>'Свод 2026 БП'!F85</f>
        <v>678024664.20000005</v>
      </c>
      <c r="G89" s="29"/>
      <c r="H89" s="29">
        <f>'Свод 2026 БП'!Q85</f>
        <v>0</v>
      </c>
      <c r="I89" s="29">
        <f>'Свод 2026 БП'!R85</f>
        <v>0</v>
      </c>
      <c r="J89" s="29">
        <f>'Свод 2026 БП'!S85</f>
        <v>72212637</v>
      </c>
      <c r="K89" s="29">
        <f t="shared" si="6"/>
        <v>2139368480.2</v>
      </c>
      <c r="L89" s="29">
        <v>13755903.77</v>
      </c>
      <c r="M89" s="29">
        <f t="shared" si="5"/>
        <v>2153124383.9700003</v>
      </c>
    </row>
    <row r="90" spans="1:13" s="1" customFormat="1" x14ac:dyDescent="0.2">
      <c r="A90" s="20">
        <v>75</v>
      </c>
      <c r="B90" s="12" t="s">
        <v>136</v>
      </c>
      <c r="C90" s="10" t="s">
        <v>414</v>
      </c>
      <c r="D90" s="29">
        <f>'Свод 2026 БП'!D86</f>
        <v>40586457</v>
      </c>
      <c r="E90" s="29">
        <f>'Свод 2026 БП'!E86</f>
        <v>59799565</v>
      </c>
      <c r="F90" s="29">
        <f>'Свод 2026 БП'!F86</f>
        <v>647361032.03999996</v>
      </c>
      <c r="G90" s="29"/>
      <c r="H90" s="29">
        <f>'Свод 2026 БП'!Q86</f>
        <v>0</v>
      </c>
      <c r="I90" s="29">
        <f>'Свод 2026 БП'!R86</f>
        <v>0</v>
      </c>
      <c r="J90" s="29">
        <f>'Свод 2026 БП'!S86</f>
        <v>20035241</v>
      </c>
      <c r="K90" s="29">
        <f t="shared" si="6"/>
        <v>767782295.03999996</v>
      </c>
      <c r="L90" s="29">
        <v>10614518.35</v>
      </c>
      <c r="M90" s="29">
        <f t="shared" si="5"/>
        <v>778396813.38999999</v>
      </c>
    </row>
    <row r="91" spans="1:13" s="1" customFormat="1" ht="13.5" customHeight="1" x14ac:dyDescent="0.2">
      <c r="A91" s="20">
        <v>76</v>
      </c>
      <c r="B91" s="12" t="s">
        <v>137</v>
      </c>
      <c r="C91" s="10" t="s">
        <v>36</v>
      </c>
      <c r="D91" s="29">
        <f>'Свод 2026 БП'!D87</f>
        <v>854482907</v>
      </c>
      <c r="E91" s="29">
        <f>'Свод 2026 БП'!E87</f>
        <v>133754171</v>
      </c>
      <c r="F91" s="29">
        <f>'Свод 2026 БП'!F87</f>
        <v>1098831718.73</v>
      </c>
      <c r="G91" s="29"/>
      <c r="H91" s="29">
        <f>'Свод 2026 БП'!Q87</f>
        <v>0</v>
      </c>
      <c r="I91" s="29">
        <f>'Свод 2026 БП'!R87</f>
        <v>0</v>
      </c>
      <c r="J91" s="29">
        <f>'Свод 2026 БП'!S87</f>
        <v>75729494</v>
      </c>
      <c r="K91" s="29">
        <f t="shared" si="6"/>
        <v>2162798290.73</v>
      </c>
      <c r="L91" s="29">
        <v>20867311.420000002</v>
      </c>
      <c r="M91" s="29">
        <f t="shared" si="5"/>
        <v>2183665602.1500001</v>
      </c>
    </row>
    <row r="92" spans="1:13" s="1" customFormat="1" ht="14.25" customHeight="1" x14ac:dyDescent="0.2">
      <c r="A92" s="20">
        <v>77</v>
      </c>
      <c r="B92" s="12" t="s">
        <v>138</v>
      </c>
      <c r="C92" s="10" t="s">
        <v>49</v>
      </c>
      <c r="D92" s="29">
        <f>'Свод 2026 БП'!D88</f>
        <v>690158800</v>
      </c>
      <c r="E92" s="29">
        <f>'Свод 2026 БП'!E88</f>
        <v>95378137</v>
      </c>
      <c r="F92" s="29">
        <f>'Свод 2026 БП'!F88</f>
        <v>546330086.26999998</v>
      </c>
      <c r="G92" s="29"/>
      <c r="H92" s="29">
        <f>'Свод 2026 БП'!Q88</f>
        <v>0</v>
      </c>
      <c r="I92" s="29">
        <f>'Свод 2026 БП'!R88</f>
        <v>0</v>
      </c>
      <c r="J92" s="29">
        <f>'Свод 2026 БП'!S88</f>
        <v>238948860</v>
      </c>
      <c r="K92" s="29">
        <f t="shared" si="6"/>
        <v>1570815883.27</v>
      </c>
      <c r="L92" s="29">
        <v>14118822.550000001</v>
      </c>
      <c r="M92" s="29">
        <f t="shared" si="5"/>
        <v>1584934705.8199999</v>
      </c>
    </row>
    <row r="93" spans="1:13" s="1" customFormat="1" x14ac:dyDescent="0.2">
      <c r="A93" s="20">
        <v>78</v>
      </c>
      <c r="B93" s="12" t="s">
        <v>139</v>
      </c>
      <c r="C93" s="10" t="s">
        <v>229</v>
      </c>
      <c r="D93" s="29">
        <f>'Свод 2026 БП'!D89</f>
        <v>1406426529</v>
      </c>
      <c r="E93" s="29">
        <f>'Свод 2026 БП'!E89</f>
        <v>76511476</v>
      </c>
      <c r="F93" s="29">
        <f>'Свод 2026 БП'!F89</f>
        <v>798304922.50999999</v>
      </c>
      <c r="G93" s="29"/>
      <c r="H93" s="29">
        <f>'Свод 2026 БП'!Q89</f>
        <v>0</v>
      </c>
      <c r="I93" s="29">
        <f>'Свод 2026 БП'!R89</f>
        <v>6111790</v>
      </c>
      <c r="J93" s="29">
        <f>'Свод 2026 БП'!S89</f>
        <v>135558110</v>
      </c>
      <c r="K93" s="29">
        <f t="shared" si="6"/>
        <v>2422912827.5100002</v>
      </c>
      <c r="L93" s="29">
        <v>15807047.549999999</v>
      </c>
      <c r="M93" s="29">
        <f t="shared" si="5"/>
        <v>2438719875.0600004</v>
      </c>
    </row>
    <row r="94" spans="1:13" s="1" customFormat="1" x14ac:dyDescent="0.2">
      <c r="A94" s="20">
        <v>79</v>
      </c>
      <c r="B94" s="12" t="s">
        <v>140</v>
      </c>
      <c r="C94" s="10" t="s">
        <v>310</v>
      </c>
      <c r="D94" s="29">
        <f>'Свод 2026 БП'!D90</f>
        <v>510983373</v>
      </c>
      <c r="E94" s="29">
        <f>'Свод 2026 БП'!E90</f>
        <v>11223273</v>
      </c>
      <c r="F94" s="29">
        <f>'Свод 2026 БП'!F90</f>
        <v>78201097</v>
      </c>
      <c r="G94" s="29"/>
      <c r="H94" s="29">
        <f>'Свод 2026 БП'!Q90</f>
        <v>0</v>
      </c>
      <c r="I94" s="29">
        <f>'Свод 2026 БП'!R90</f>
        <v>0</v>
      </c>
      <c r="J94" s="29">
        <f>'Свод 2026 БП'!S90</f>
        <v>0</v>
      </c>
      <c r="K94" s="29">
        <f t="shared" si="6"/>
        <v>600407743</v>
      </c>
      <c r="L94" s="29">
        <v>0</v>
      </c>
      <c r="M94" s="29">
        <f t="shared" si="5"/>
        <v>600407743</v>
      </c>
    </row>
    <row r="95" spans="1:13" s="1" customFormat="1" x14ac:dyDescent="0.2">
      <c r="A95" s="20">
        <v>80</v>
      </c>
      <c r="B95" s="13" t="s">
        <v>141</v>
      </c>
      <c r="C95" s="10" t="s">
        <v>259</v>
      </c>
      <c r="D95" s="29">
        <f>'Свод 2026 БП'!D91</f>
        <v>0</v>
      </c>
      <c r="E95" s="29">
        <f>'Свод 2026 БП'!E91</f>
        <v>0</v>
      </c>
      <c r="F95" s="29">
        <f>'Свод 2026 БП'!F91</f>
        <v>0</v>
      </c>
      <c r="G95" s="29"/>
      <c r="H95" s="29">
        <f>'Свод 2026 БП'!Q91</f>
        <v>3433822207</v>
      </c>
      <c r="I95" s="29">
        <f>'Свод 2026 БП'!R91</f>
        <v>0</v>
      </c>
      <c r="J95" s="29">
        <f>'Свод 2026 БП'!S91</f>
        <v>0</v>
      </c>
      <c r="K95" s="29">
        <f t="shared" si="6"/>
        <v>3433822207</v>
      </c>
      <c r="L95" s="29">
        <v>0</v>
      </c>
      <c r="M95" s="29">
        <f t="shared" si="5"/>
        <v>3433822207</v>
      </c>
    </row>
    <row r="96" spans="1:13" s="1" customFormat="1" ht="26.25" customHeight="1" x14ac:dyDescent="0.2">
      <c r="A96" s="269">
        <v>81</v>
      </c>
      <c r="B96" s="272" t="s">
        <v>142</v>
      </c>
      <c r="C96" s="16" t="s">
        <v>249</v>
      </c>
      <c r="D96" s="29">
        <f>'Свод 2026 БП'!D92</f>
        <v>45791602</v>
      </c>
      <c r="E96" s="29">
        <f>'Свод 2026 БП'!E92</f>
        <v>143675144</v>
      </c>
      <c r="F96" s="29">
        <f>'Свод 2026 БП'!F92</f>
        <v>85385284</v>
      </c>
      <c r="G96" s="29"/>
      <c r="H96" s="29">
        <f>'Свод 2026 БП'!Q92</f>
        <v>0</v>
      </c>
      <c r="I96" s="29">
        <f>'Свод 2026 БП'!R92</f>
        <v>0</v>
      </c>
      <c r="J96" s="29">
        <f>'Свод 2026 БП'!S92</f>
        <v>0</v>
      </c>
      <c r="K96" s="29">
        <f t="shared" si="6"/>
        <v>274852030</v>
      </c>
      <c r="L96" s="29">
        <v>0</v>
      </c>
      <c r="M96" s="29">
        <f t="shared" si="5"/>
        <v>274852030</v>
      </c>
    </row>
    <row r="97" spans="1:13" s="1" customFormat="1" ht="33" customHeight="1" x14ac:dyDescent="0.2">
      <c r="A97" s="270"/>
      <c r="B97" s="273"/>
      <c r="C97" s="10" t="s">
        <v>308</v>
      </c>
      <c r="D97" s="29">
        <f>'Свод 2026 БП'!D93</f>
        <v>0</v>
      </c>
      <c r="E97" s="29">
        <f>'Свод 2026 БП'!E93</f>
        <v>0</v>
      </c>
      <c r="F97" s="29">
        <f>'Свод 2026 БП'!F93</f>
        <v>41559846</v>
      </c>
      <c r="G97" s="29"/>
      <c r="H97" s="29">
        <f>'Свод 2026 БП'!Q93</f>
        <v>0</v>
      </c>
      <c r="I97" s="29">
        <f>'Свод 2026 БП'!R93</f>
        <v>0</v>
      </c>
      <c r="J97" s="29">
        <f>'Свод 2026 БП'!S93</f>
        <v>0</v>
      </c>
      <c r="K97" s="29">
        <f t="shared" si="6"/>
        <v>41559846</v>
      </c>
      <c r="L97" s="29">
        <v>0</v>
      </c>
      <c r="M97" s="29">
        <f t="shared" si="5"/>
        <v>41559846</v>
      </c>
    </row>
    <row r="98" spans="1:13" s="1" customFormat="1" ht="24.75" customHeight="1" x14ac:dyDescent="0.2">
      <c r="A98" s="270"/>
      <c r="B98" s="273"/>
      <c r="C98" s="10" t="s">
        <v>250</v>
      </c>
      <c r="D98" s="29">
        <f>'Свод 2026 БП'!D94</f>
        <v>0</v>
      </c>
      <c r="E98" s="29">
        <f>'Свод 2026 БП'!E94</f>
        <v>0</v>
      </c>
      <c r="F98" s="29">
        <f>'Свод 2026 БП'!F94</f>
        <v>13595210</v>
      </c>
      <c r="G98" s="29"/>
      <c r="H98" s="29">
        <f>'Свод 2026 БП'!Q94</f>
        <v>0</v>
      </c>
      <c r="I98" s="29">
        <f>'Свод 2026 БП'!R94</f>
        <v>0</v>
      </c>
      <c r="J98" s="29">
        <f>'Свод 2026 БП'!S94</f>
        <v>0</v>
      </c>
      <c r="K98" s="29">
        <f t="shared" si="6"/>
        <v>13595210</v>
      </c>
      <c r="L98" s="29">
        <v>0</v>
      </c>
      <c r="M98" s="29">
        <f t="shared" si="5"/>
        <v>13595210</v>
      </c>
    </row>
    <row r="99" spans="1:13" s="1" customFormat="1" ht="36" customHeight="1" x14ac:dyDescent="0.2">
      <c r="A99" s="271"/>
      <c r="B99" s="274"/>
      <c r="C99" s="22" t="s">
        <v>309</v>
      </c>
      <c r="D99" s="29">
        <f>'Свод 2026 БП'!D95</f>
        <v>45791602</v>
      </c>
      <c r="E99" s="29">
        <f>'Свод 2026 БП'!E95</f>
        <v>143675144</v>
      </c>
      <c r="F99" s="29">
        <f>'Свод 2026 БП'!F95</f>
        <v>30230228</v>
      </c>
      <c r="G99" s="29"/>
      <c r="H99" s="29">
        <f>'Свод 2026 БП'!Q95</f>
        <v>0</v>
      </c>
      <c r="I99" s="29">
        <f>'Свод 2026 БП'!R95</f>
        <v>0</v>
      </c>
      <c r="J99" s="29">
        <f>'Свод 2026 БП'!S95</f>
        <v>0</v>
      </c>
      <c r="K99" s="29">
        <f t="shared" si="6"/>
        <v>219696974</v>
      </c>
      <c r="L99" s="29">
        <v>0</v>
      </c>
      <c r="M99" s="29">
        <f t="shared" si="5"/>
        <v>219696974</v>
      </c>
    </row>
    <row r="100" spans="1:13" s="1" customFormat="1" ht="24" x14ac:dyDescent="0.2">
      <c r="A100" s="20">
        <v>82</v>
      </c>
      <c r="B100" s="13" t="s">
        <v>143</v>
      </c>
      <c r="C100" s="10" t="s">
        <v>48</v>
      </c>
      <c r="D100" s="29">
        <f>'Свод 2026 БП'!D96</f>
        <v>0</v>
      </c>
      <c r="E100" s="29">
        <f>'Свод 2026 БП'!E96</f>
        <v>0</v>
      </c>
      <c r="F100" s="29">
        <f>'Свод 2026 БП'!F96</f>
        <v>4921326</v>
      </c>
      <c r="G100" s="29"/>
      <c r="H100" s="29">
        <f>'Свод 2026 БП'!Q96</f>
        <v>0</v>
      </c>
      <c r="I100" s="29">
        <f>'Свод 2026 БП'!R96</f>
        <v>0</v>
      </c>
      <c r="J100" s="29">
        <f>'Свод 2026 БП'!S96</f>
        <v>0</v>
      </c>
      <c r="K100" s="29">
        <f t="shared" si="6"/>
        <v>4921326</v>
      </c>
      <c r="L100" s="29">
        <v>0</v>
      </c>
      <c r="M100" s="29">
        <f t="shared" si="5"/>
        <v>4921326</v>
      </c>
    </row>
    <row r="101" spans="1:13" s="1" customFormat="1" x14ac:dyDescent="0.2">
      <c r="A101" s="20">
        <v>83</v>
      </c>
      <c r="B101" s="13" t="s">
        <v>144</v>
      </c>
      <c r="C101" s="10" t="s">
        <v>145</v>
      </c>
      <c r="D101" s="29">
        <f>'Свод 2026 БП'!D97</f>
        <v>0</v>
      </c>
      <c r="E101" s="29">
        <f>'Свод 2026 БП'!E97</f>
        <v>3159360</v>
      </c>
      <c r="F101" s="29">
        <f>'Свод 2026 БП'!F97</f>
        <v>34332225</v>
      </c>
      <c r="G101" s="29"/>
      <c r="H101" s="29">
        <f>'Свод 2026 БП'!Q97</f>
        <v>0</v>
      </c>
      <c r="I101" s="29">
        <f>'Свод 2026 БП'!R97</f>
        <v>0</v>
      </c>
      <c r="J101" s="29">
        <f>'Свод 2026 БП'!S97</f>
        <v>0</v>
      </c>
      <c r="K101" s="29">
        <f t="shared" si="6"/>
        <v>37491585</v>
      </c>
      <c r="L101" s="29">
        <v>0</v>
      </c>
      <c r="M101" s="29">
        <f t="shared" si="5"/>
        <v>37491585</v>
      </c>
    </row>
    <row r="102" spans="1:13" s="1" customFormat="1" x14ac:dyDescent="0.2">
      <c r="A102" s="20">
        <v>84</v>
      </c>
      <c r="B102" s="21" t="s">
        <v>146</v>
      </c>
      <c r="C102" s="10" t="s">
        <v>147</v>
      </c>
      <c r="D102" s="29">
        <f>'Свод 2026 БП'!D98</f>
        <v>295624739</v>
      </c>
      <c r="E102" s="29">
        <f>'Свод 2026 БП'!E98</f>
        <v>20073096</v>
      </c>
      <c r="F102" s="29">
        <f>'Свод 2026 БП'!F98</f>
        <v>226818539</v>
      </c>
      <c r="G102" s="29"/>
      <c r="H102" s="29">
        <f>'Свод 2026 БП'!Q98</f>
        <v>0</v>
      </c>
      <c r="I102" s="29">
        <f>'Свод 2026 БП'!R98</f>
        <v>0</v>
      </c>
      <c r="J102" s="29">
        <f>'Свод 2026 БП'!S98</f>
        <v>68795857</v>
      </c>
      <c r="K102" s="29">
        <f t="shared" si="6"/>
        <v>611312231</v>
      </c>
      <c r="L102" s="29">
        <v>0</v>
      </c>
      <c r="M102" s="29">
        <f t="shared" si="5"/>
        <v>611312231</v>
      </c>
    </row>
    <row r="103" spans="1:13" s="1" customFormat="1" x14ac:dyDescent="0.2">
      <c r="A103" s="20">
        <v>85</v>
      </c>
      <c r="B103" s="13" t="s">
        <v>148</v>
      </c>
      <c r="C103" s="10" t="s">
        <v>27</v>
      </c>
      <c r="D103" s="29">
        <f>'Свод 2026 БП'!D99</f>
        <v>46932615</v>
      </c>
      <c r="E103" s="29">
        <f>'Свод 2026 БП'!E99</f>
        <v>10636019</v>
      </c>
      <c r="F103" s="29">
        <f>'Свод 2026 БП'!F99</f>
        <v>158019265</v>
      </c>
      <c r="G103" s="29"/>
      <c r="H103" s="29">
        <f>'Свод 2026 БП'!Q99</f>
        <v>0</v>
      </c>
      <c r="I103" s="29">
        <f>'Свод 2026 БП'!R99</f>
        <v>0</v>
      </c>
      <c r="J103" s="29">
        <f>'Свод 2026 БП'!S99</f>
        <v>0</v>
      </c>
      <c r="K103" s="29">
        <f t="shared" si="6"/>
        <v>215587899</v>
      </c>
      <c r="L103" s="29">
        <v>28431505.16</v>
      </c>
      <c r="M103" s="29">
        <f t="shared" si="5"/>
        <v>244019404.16</v>
      </c>
    </row>
    <row r="104" spans="1:13" s="1" customFormat="1" x14ac:dyDescent="0.2">
      <c r="A104" s="20">
        <v>86</v>
      </c>
      <c r="B104" s="21" t="s">
        <v>149</v>
      </c>
      <c r="C104" s="10" t="s">
        <v>12</v>
      </c>
      <c r="D104" s="29">
        <f>'Свод 2026 БП'!D100</f>
        <v>51056674</v>
      </c>
      <c r="E104" s="29">
        <f>'Свод 2026 БП'!E100</f>
        <v>10618679</v>
      </c>
      <c r="F104" s="29">
        <f>'Свод 2026 БП'!F100</f>
        <v>146492896</v>
      </c>
      <c r="G104" s="29"/>
      <c r="H104" s="29">
        <f>'Свод 2026 БП'!Q100</f>
        <v>0</v>
      </c>
      <c r="I104" s="29">
        <f>'Свод 2026 БП'!R100</f>
        <v>0</v>
      </c>
      <c r="J104" s="29">
        <f>'Свод 2026 БП'!S100</f>
        <v>1559191</v>
      </c>
      <c r="K104" s="29">
        <f t="shared" si="6"/>
        <v>209727440</v>
      </c>
      <c r="L104" s="29">
        <v>16429949.329999998</v>
      </c>
      <c r="M104" s="29">
        <f t="shared" si="5"/>
        <v>226157389.32999998</v>
      </c>
    </row>
    <row r="105" spans="1:13" s="1" customFormat="1" x14ac:dyDescent="0.2">
      <c r="A105" s="20">
        <v>87</v>
      </c>
      <c r="B105" s="21" t="s">
        <v>150</v>
      </c>
      <c r="C105" s="10" t="s">
        <v>26</v>
      </c>
      <c r="D105" s="29">
        <f>'Свод 2026 БП'!D101</f>
        <v>137787644</v>
      </c>
      <c r="E105" s="29">
        <f>'Свод 2026 БП'!E101</f>
        <v>29898277</v>
      </c>
      <c r="F105" s="29">
        <f>'Свод 2026 БП'!F101</f>
        <v>358400793</v>
      </c>
      <c r="G105" s="29"/>
      <c r="H105" s="29">
        <f>'Свод 2026 БП'!Q101</f>
        <v>0</v>
      </c>
      <c r="I105" s="29">
        <f>'Свод 2026 БП'!R101</f>
        <v>0</v>
      </c>
      <c r="J105" s="29">
        <f>'Свод 2026 БП'!S101</f>
        <v>0</v>
      </c>
      <c r="K105" s="29">
        <f t="shared" si="6"/>
        <v>526086714</v>
      </c>
      <c r="L105" s="29">
        <v>24284419.379999999</v>
      </c>
      <c r="M105" s="29">
        <f t="shared" si="5"/>
        <v>550371133.38</v>
      </c>
    </row>
    <row r="106" spans="1:13" s="1" customFormat="1" x14ac:dyDescent="0.2">
      <c r="A106" s="20">
        <v>88</v>
      </c>
      <c r="B106" s="13" t="s">
        <v>151</v>
      </c>
      <c r="C106" s="10" t="s">
        <v>42</v>
      </c>
      <c r="D106" s="29">
        <f>'Свод 2026 БП'!D102</f>
        <v>64772320</v>
      </c>
      <c r="E106" s="29">
        <f>'Свод 2026 БП'!E102</f>
        <v>12775116</v>
      </c>
      <c r="F106" s="29">
        <f>'Свод 2026 БП'!F102</f>
        <v>179362784</v>
      </c>
      <c r="G106" s="29"/>
      <c r="H106" s="29">
        <f>'Свод 2026 БП'!Q102</f>
        <v>0</v>
      </c>
      <c r="I106" s="29">
        <f>'Свод 2026 БП'!R102</f>
        <v>0</v>
      </c>
      <c r="J106" s="29">
        <f>'Свод 2026 БП'!S102</f>
        <v>0</v>
      </c>
      <c r="K106" s="29">
        <f t="shared" si="6"/>
        <v>256910220</v>
      </c>
      <c r="L106" s="29">
        <v>11736058.219999999</v>
      </c>
      <c r="M106" s="29">
        <f t="shared" si="5"/>
        <v>268646278.22000003</v>
      </c>
    </row>
    <row r="107" spans="1:13" s="1" customFormat="1" x14ac:dyDescent="0.2">
      <c r="A107" s="20">
        <v>89</v>
      </c>
      <c r="B107" s="12" t="s">
        <v>153</v>
      </c>
      <c r="C107" s="10" t="s">
        <v>28</v>
      </c>
      <c r="D107" s="29">
        <f>'Свод 2026 БП'!D103</f>
        <v>90464016</v>
      </c>
      <c r="E107" s="29">
        <f>'Свод 2026 БП'!E103</f>
        <v>37522359</v>
      </c>
      <c r="F107" s="29">
        <f>'Свод 2026 БП'!F103</f>
        <v>467472950</v>
      </c>
      <c r="G107" s="29"/>
      <c r="H107" s="29">
        <f>'Свод 2026 БП'!Q103</f>
        <v>0</v>
      </c>
      <c r="I107" s="29">
        <f>'Свод 2026 БП'!R103</f>
        <v>0</v>
      </c>
      <c r="J107" s="29">
        <f>'Свод 2026 БП'!S103</f>
        <v>0</v>
      </c>
      <c r="K107" s="29">
        <f t="shared" si="6"/>
        <v>595459325</v>
      </c>
      <c r="L107" s="29">
        <v>25117865.77</v>
      </c>
      <c r="M107" s="29">
        <f t="shared" si="5"/>
        <v>620577190.76999998</v>
      </c>
    </row>
    <row r="108" spans="1:13" s="1" customFormat="1" x14ac:dyDescent="0.2">
      <c r="A108" s="20">
        <v>90</v>
      </c>
      <c r="B108" s="12" t="s">
        <v>154</v>
      </c>
      <c r="C108" s="10" t="s">
        <v>29</v>
      </c>
      <c r="D108" s="29">
        <f>'Свод 2026 БП'!D104</f>
        <v>132639667</v>
      </c>
      <c r="E108" s="29">
        <f>'Свод 2026 БП'!E104</f>
        <v>29539204</v>
      </c>
      <c r="F108" s="29">
        <f>'Свод 2026 БП'!F104</f>
        <v>384675396</v>
      </c>
      <c r="G108" s="29"/>
      <c r="H108" s="29">
        <f>'Свод 2026 БП'!Q104</f>
        <v>0</v>
      </c>
      <c r="I108" s="29">
        <f>'Свод 2026 БП'!R104</f>
        <v>0</v>
      </c>
      <c r="J108" s="29">
        <f>'Свод 2026 БП'!S104</f>
        <v>0</v>
      </c>
      <c r="K108" s="29">
        <f t="shared" si="6"/>
        <v>546854267</v>
      </c>
      <c r="L108" s="29">
        <v>23248123.859999999</v>
      </c>
      <c r="M108" s="29">
        <f t="shared" si="5"/>
        <v>570102390.86000001</v>
      </c>
    </row>
    <row r="109" spans="1:13" s="1" customFormat="1" x14ac:dyDescent="0.2">
      <c r="A109" s="20">
        <v>91</v>
      </c>
      <c r="B109" s="21" t="s">
        <v>155</v>
      </c>
      <c r="C109" s="10" t="s">
        <v>14</v>
      </c>
      <c r="D109" s="29">
        <f>'Свод 2026 БП'!D105</f>
        <v>49914886</v>
      </c>
      <c r="E109" s="29">
        <f>'Свод 2026 БП'!E105</f>
        <v>9659741</v>
      </c>
      <c r="F109" s="29">
        <f>'Свод 2026 БП'!F105</f>
        <v>137756758</v>
      </c>
      <c r="G109" s="29"/>
      <c r="H109" s="29">
        <f>'Свод 2026 БП'!Q105</f>
        <v>0</v>
      </c>
      <c r="I109" s="29">
        <f>'Свод 2026 БП'!R105</f>
        <v>0</v>
      </c>
      <c r="J109" s="29">
        <f>'Свод 2026 БП'!S105</f>
        <v>0</v>
      </c>
      <c r="K109" s="29">
        <f t="shared" ref="K109:K135" si="7">D109+E109+F109+H109+I109+J109</f>
        <v>197331385</v>
      </c>
      <c r="L109" s="29">
        <v>31265338.079999998</v>
      </c>
      <c r="M109" s="29">
        <f t="shared" si="5"/>
        <v>228596723.07999998</v>
      </c>
    </row>
    <row r="110" spans="1:13" s="1" customFormat="1" x14ac:dyDescent="0.2">
      <c r="A110" s="20">
        <v>92</v>
      </c>
      <c r="B110" s="12" t="s">
        <v>156</v>
      </c>
      <c r="C110" s="10" t="s">
        <v>30</v>
      </c>
      <c r="D110" s="29">
        <f>'Свод 2026 БП'!D106</f>
        <v>66245183</v>
      </c>
      <c r="E110" s="29">
        <f>'Свод 2026 БП'!E106</f>
        <v>15785585</v>
      </c>
      <c r="F110" s="29">
        <f>'Свод 2026 БП'!F106</f>
        <v>223077150</v>
      </c>
      <c r="G110" s="29"/>
      <c r="H110" s="29">
        <f>'Свод 2026 БП'!Q106</f>
        <v>0</v>
      </c>
      <c r="I110" s="29">
        <f>'Свод 2026 БП'!R106</f>
        <v>0</v>
      </c>
      <c r="J110" s="29">
        <f>'Свод 2026 БП'!S106</f>
        <v>0</v>
      </c>
      <c r="K110" s="29">
        <f t="shared" si="7"/>
        <v>305107918</v>
      </c>
      <c r="L110" s="29">
        <v>16715620.369999997</v>
      </c>
      <c r="M110" s="29">
        <f t="shared" si="5"/>
        <v>321823538.37</v>
      </c>
    </row>
    <row r="111" spans="1:13" s="1" customFormat="1" ht="12" customHeight="1" x14ac:dyDescent="0.2">
      <c r="A111" s="20">
        <v>93</v>
      </c>
      <c r="B111" s="12" t="s">
        <v>157</v>
      </c>
      <c r="C111" s="10" t="s">
        <v>15</v>
      </c>
      <c r="D111" s="29">
        <f>'Свод 2026 БП'!D107</f>
        <v>107750955</v>
      </c>
      <c r="E111" s="29">
        <f>'Свод 2026 БП'!E107</f>
        <v>14656429</v>
      </c>
      <c r="F111" s="29">
        <f>'Свод 2026 БП'!F107</f>
        <v>208250546</v>
      </c>
      <c r="G111" s="29"/>
      <c r="H111" s="29">
        <f>'Свод 2026 БП'!Q107</f>
        <v>0</v>
      </c>
      <c r="I111" s="29">
        <f>'Свод 2026 БП'!R107</f>
        <v>0</v>
      </c>
      <c r="J111" s="29">
        <f>'Свод 2026 БП'!S107</f>
        <v>0</v>
      </c>
      <c r="K111" s="29">
        <f t="shared" si="7"/>
        <v>330657930</v>
      </c>
      <c r="L111" s="29">
        <v>15942736</v>
      </c>
      <c r="M111" s="29">
        <f t="shared" si="5"/>
        <v>346600666</v>
      </c>
    </row>
    <row r="112" spans="1:13" s="1" customFormat="1" x14ac:dyDescent="0.2">
      <c r="A112" s="20">
        <v>94</v>
      </c>
      <c r="B112" s="13" t="s">
        <v>158</v>
      </c>
      <c r="C112" s="10" t="s">
        <v>13</v>
      </c>
      <c r="D112" s="29">
        <f>'Свод 2026 БП'!D108</f>
        <v>305467947</v>
      </c>
      <c r="E112" s="29">
        <f>'Свод 2026 БП'!E108</f>
        <v>32540804</v>
      </c>
      <c r="F112" s="29">
        <f>'Свод 2026 БП'!F108</f>
        <v>228155297</v>
      </c>
      <c r="G112" s="29"/>
      <c r="H112" s="29">
        <f>'Свод 2026 БП'!Q108</f>
        <v>134997644</v>
      </c>
      <c r="I112" s="29">
        <f>'Свод 2026 БП'!R108</f>
        <v>187198</v>
      </c>
      <c r="J112" s="29">
        <f>'Свод 2026 БП'!S108</f>
        <v>37022176</v>
      </c>
      <c r="K112" s="29">
        <f t="shared" si="7"/>
        <v>738371066</v>
      </c>
      <c r="L112" s="29">
        <v>33236584.359999999</v>
      </c>
      <c r="M112" s="29">
        <f t="shared" si="5"/>
        <v>771607650.36000001</v>
      </c>
    </row>
    <row r="113" spans="1:13" s="1" customFormat="1" x14ac:dyDescent="0.2">
      <c r="A113" s="20">
        <v>95</v>
      </c>
      <c r="B113" s="21" t="s">
        <v>159</v>
      </c>
      <c r="C113" s="10" t="s">
        <v>31</v>
      </c>
      <c r="D113" s="29">
        <f>'Свод 2026 БП'!D109</f>
        <v>49503176</v>
      </c>
      <c r="E113" s="29">
        <f>'Свод 2026 БП'!E109</f>
        <v>11604055</v>
      </c>
      <c r="F113" s="29">
        <f>'Свод 2026 БП'!F109</f>
        <v>148445844</v>
      </c>
      <c r="G113" s="29"/>
      <c r="H113" s="29">
        <f>'Свод 2026 БП'!Q109</f>
        <v>0</v>
      </c>
      <c r="I113" s="29">
        <f>'Свод 2026 БП'!R109</f>
        <v>0</v>
      </c>
      <c r="J113" s="29">
        <f>'Свод 2026 БП'!S109</f>
        <v>0</v>
      </c>
      <c r="K113" s="29">
        <f t="shared" si="7"/>
        <v>209553075</v>
      </c>
      <c r="L113" s="29">
        <v>17350967.189999998</v>
      </c>
      <c r="M113" s="29">
        <f t="shared" si="5"/>
        <v>226904042.19</v>
      </c>
    </row>
    <row r="114" spans="1:13" s="1" customFormat="1" x14ac:dyDescent="0.2">
      <c r="A114" s="20">
        <v>96</v>
      </c>
      <c r="B114" s="12" t="s">
        <v>161</v>
      </c>
      <c r="C114" s="10" t="s">
        <v>33</v>
      </c>
      <c r="D114" s="29">
        <f>'Свод 2026 БП'!D110</f>
        <v>118723428</v>
      </c>
      <c r="E114" s="29">
        <f>'Свод 2026 БП'!E110</f>
        <v>30376240</v>
      </c>
      <c r="F114" s="29">
        <f>'Свод 2026 БП'!F110</f>
        <v>375473482</v>
      </c>
      <c r="G114" s="29"/>
      <c r="H114" s="29">
        <f>'Свод 2026 БП'!Q110</f>
        <v>0</v>
      </c>
      <c r="I114" s="29">
        <f>'Свод 2026 БП'!R110</f>
        <v>0</v>
      </c>
      <c r="J114" s="29">
        <f>'Свод 2026 БП'!S110</f>
        <v>0</v>
      </c>
      <c r="K114" s="29">
        <f t="shared" si="7"/>
        <v>524573150</v>
      </c>
      <c r="L114" s="29">
        <v>36159081.629999995</v>
      </c>
      <c r="M114" s="29">
        <f t="shared" si="5"/>
        <v>560732231.63</v>
      </c>
    </row>
    <row r="115" spans="1:13" s="1" customFormat="1" ht="13.5" customHeight="1" x14ac:dyDescent="0.2">
      <c r="A115" s="20">
        <v>97</v>
      </c>
      <c r="B115" s="12" t="s">
        <v>163</v>
      </c>
      <c r="C115" s="10" t="s">
        <v>164</v>
      </c>
      <c r="D115" s="29">
        <f>'Свод 2026 БП'!D111</f>
        <v>0</v>
      </c>
      <c r="E115" s="29">
        <f>'Свод 2026 БП'!E111</f>
        <v>4496499</v>
      </c>
      <c r="F115" s="29">
        <f>'Свод 2026 БП'!F111</f>
        <v>2396172</v>
      </c>
      <c r="G115" s="29"/>
      <c r="H115" s="29">
        <f>'Свод 2026 БП'!Q111</f>
        <v>0</v>
      </c>
      <c r="I115" s="29">
        <f>'Свод 2026 БП'!R111</f>
        <v>279114121</v>
      </c>
      <c r="J115" s="29">
        <f>'Свод 2026 БП'!S111</f>
        <v>0</v>
      </c>
      <c r="K115" s="29">
        <f t="shared" si="7"/>
        <v>286006792</v>
      </c>
      <c r="L115" s="29">
        <v>0</v>
      </c>
      <c r="M115" s="29">
        <f t="shared" si="5"/>
        <v>286006792</v>
      </c>
    </row>
    <row r="116" spans="1:13" s="1" customFormat="1" x14ac:dyDescent="0.2">
      <c r="A116" s="20">
        <v>98</v>
      </c>
      <c r="B116" s="12" t="s">
        <v>165</v>
      </c>
      <c r="C116" s="10" t="s">
        <v>166</v>
      </c>
      <c r="D116" s="29">
        <f>'Свод 2026 БП'!D112</f>
        <v>0</v>
      </c>
      <c r="E116" s="29">
        <f>'Свод 2026 БП'!E112</f>
        <v>134127653</v>
      </c>
      <c r="F116" s="29">
        <f>'Свод 2026 БП'!F112</f>
        <v>0</v>
      </c>
      <c r="G116" s="29"/>
      <c r="H116" s="29">
        <f>'Свод 2026 БП'!Q112</f>
        <v>0</v>
      </c>
      <c r="I116" s="29">
        <f>'Свод 2026 БП'!R112</f>
        <v>0</v>
      </c>
      <c r="J116" s="29">
        <f>'Свод 2026 БП'!S112</f>
        <v>0</v>
      </c>
      <c r="K116" s="29">
        <f t="shared" si="7"/>
        <v>134127653</v>
      </c>
      <c r="L116" s="29">
        <v>0</v>
      </c>
      <c r="M116" s="29">
        <f t="shared" si="5"/>
        <v>134127653</v>
      </c>
    </row>
    <row r="117" spans="1:13" s="1" customFormat="1" x14ac:dyDescent="0.2">
      <c r="A117" s="20">
        <v>99</v>
      </c>
      <c r="B117" s="21" t="s">
        <v>167</v>
      </c>
      <c r="C117" s="10" t="s">
        <v>168</v>
      </c>
      <c r="D117" s="29">
        <f>'Свод 2026 БП'!D113</f>
        <v>0</v>
      </c>
      <c r="E117" s="29">
        <f>'Свод 2026 БП'!E113</f>
        <v>0</v>
      </c>
      <c r="F117" s="29">
        <f>'Свод 2026 БП'!F113</f>
        <v>0</v>
      </c>
      <c r="G117" s="29"/>
      <c r="H117" s="29">
        <f>'Свод 2026 БП'!Q113</f>
        <v>0</v>
      </c>
      <c r="I117" s="29">
        <f>'Свод 2026 БП'!R113</f>
        <v>0</v>
      </c>
      <c r="J117" s="29">
        <f>'Свод 2026 БП'!S113</f>
        <v>0</v>
      </c>
      <c r="K117" s="29">
        <f t="shared" si="7"/>
        <v>0</v>
      </c>
      <c r="L117" s="29">
        <v>0</v>
      </c>
      <c r="M117" s="29">
        <f t="shared" si="5"/>
        <v>0</v>
      </c>
    </row>
    <row r="118" spans="1:13" s="1" customFormat="1" ht="12.75" customHeight="1" x14ac:dyDescent="0.2">
      <c r="A118" s="20">
        <v>100</v>
      </c>
      <c r="B118" s="21" t="s">
        <v>169</v>
      </c>
      <c r="C118" s="10" t="s">
        <v>170</v>
      </c>
      <c r="D118" s="29">
        <f>'Свод 2026 БП'!D114</f>
        <v>0</v>
      </c>
      <c r="E118" s="29">
        <f>'Свод 2026 БП'!E114</f>
        <v>165890</v>
      </c>
      <c r="F118" s="29">
        <f>'Свод 2026 БП'!F114</f>
        <v>0</v>
      </c>
      <c r="G118" s="29"/>
      <c r="H118" s="29">
        <f>'Свод 2026 БП'!Q114</f>
        <v>0</v>
      </c>
      <c r="I118" s="29">
        <f>'Свод 2026 БП'!R114</f>
        <v>0</v>
      </c>
      <c r="J118" s="29">
        <f>'Свод 2026 БП'!S114</f>
        <v>0</v>
      </c>
      <c r="K118" s="29">
        <f t="shared" si="7"/>
        <v>165890</v>
      </c>
      <c r="L118" s="29">
        <v>0</v>
      </c>
      <c r="M118" s="29">
        <f t="shared" si="5"/>
        <v>165890</v>
      </c>
    </row>
    <row r="119" spans="1:13" s="1" customFormat="1" x14ac:dyDescent="0.2">
      <c r="A119" s="20">
        <v>101</v>
      </c>
      <c r="B119" s="21" t="s">
        <v>171</v>
      </c>
      <c r="C119" s="10" t="s">
        <v>172</v>
      </c>
      <c r="D119" s="29">
        <f>'Свод 2026 БП'!D115</f>
        <v>0</v>
      </c>
      <c r="E119" s="29">
        <f>'Свод 2026 БП'!E115</f>
        <v>360653</v>
      </c>
      <c r="F119" s="29">
        <f>'Свод 2026 БП'!F115</f>
        <v>0</v>
      </c>
      <c r="G119" s="29"/>
      <c r="H119" s="29">
        <f>'Свод 2026 БП'!Q115</f>
        <v>0</v>
      </c>
      <c r="I119" s="29">
        <f>'Свод 2026 БП'!R115</f>
        <v>0</v>
      </c>
      <c r="J119" s="29">
        <f>'Свод 2026 БП'!S115</f>
        <v>0</v>
      </c>
      <c r="K119" s="29">
        <f t="shared" si="7"/>
        <v>360653</v>
      </c>
      <c r="L119" s="29">
        <v>0</v>
      </c>
      <c r="M119" s="29">
        <f t="shared" si="5"/>
        <v>360653</v>
      </c>
    </row>
    <row r="120" spans="1:13" s="1" customFormat="1" x14ac:dyDescent="0.2">
      <c r="A120" s="20">
        <v>102</v>
      </c>
      <c r="B120" s="21" t="s">
        <v>173</v>
      </c>
      <c r="C120" s="10" t="s">
        <v>174</v>
      </c>
      <c r="D120" s="29">
        <f>'Свод 2026 БП'!D116</f>
        <v>0</v>
      </c>
      <c r="E120" s="29">
        <f>'Свод 2026 БП'!E116</f>
        <v>0</v>
      </c>
      <c r="F120" s="29">
        <f>'Свод 2026 БП'!F116</f>
        <v>5426068</v>
      </c>
      <c r="G120" s="29"/>
      <c r="H120" s="29">
        <f>'Свод 2026 БП'!Q116</f>
        <v>0</v>
      </c>
      <c r="I120" s="29">
        <f>'Свод 2026 БП'!R116</f>
        <v>0</v>
      </c>
      <c r="J120" s="29">
        <f>'Свод 2026 БП'!S116</f>
        <v>0</v>
      </c>
      <c r="K120" s="29">
        <f t="shared" si="7"/>
        <v>5426068</v>
      </c>
      <c r="L120" s="29">
        <v>0</v>
      </c>
      <c r="M120" s="29">
        <f t="shared" si="5"/>
        <v>5426068</v>
      </c>
    </row>
    <row r="121" spans="1:13" s="1" customFormat="1" x14ac:dyDescent="0.2">
      <c r="A121" s="20">
        <v>103</v>
      </c>
      <c r="B121" s="21" t="s">
        <v>175</v>
      </c>
      <c r="C121" s="10" t="s">
        <v>176</v>
      </c>
      <c r="D121" s="29">
        <f>'Свод 2026 БП'!D117</f>
        <v>0</v>
      </c>
      <c r="E121" s="29">
        <f>'Свод 2026 БП'!E117</f>
        <v>42488656</v>
      </c>
      <c r="F121" s="29">
        <f>'Свод 2026 БП'!F117</f>
        <v>10129740</v>
      </c>
      <c r="G121" s="29"/>
      <c r="H121" s="29">
        <f>'Свод 2026 БП'!Q117</f>
        <v>0</v>
      </c>
      <c r="I121" s="29">
        <f>'Свод 2026 БП'!R117</f>
        <v>1211059068</v>
      </c>
      <c r="J121" s="29">
        <f>'Свод 2026 БП'!S117</f>
        <v>0</v>
      </c>
      <c r="K121" s="29">
        <f t="shared" si="7"/>
        <v>1263677464</v>
      </c>
      <c r="L121" s="29">
        <v>0</v>
      </c>
      <c r="M121" s="29">
        <f t="shared" si="5"/>
        <v>1263677464</v>
      </c>
    </row>
    <row r="122" spans="1:13" s="1" customFormat="1" x14ac:dyDescent="0.2">
      <c r="A122" s="20">
        <v>104</v>
      </c>
      <c r="B122" s="17" t="s">
        <v>177</v>
      </c>
      <c r="C122" s="15" t="s">
        <v>178</v>
      </c>
      <c r="D122" s="29">
        <f>'Свод 2026 БП'!D118</f>
        <v>0</v>
      </c>
      <c r="E122" s="29">
        <f>'Свод 2026 БП'!E118</f>
        <v>0</v>
      </c>
      <c r="F122" s="29">
        <f>'Свод 2026 БП'!F118</f>
        <v>92583252</v>
      </c>
      <c r="G122" s="29"/>
      <c r="H122" s="29">
        <f>'Свод 2026 БП'!Q118</f>
        <v>0</v>
      </c>
      <c r="I122" s="29">
        <f>'Свод 2026 БП'!R118</f>
        <v>0</v>
      </c>
      <c r="J122" s="29">
        <f>'Свод 2026 БП'!S118</f>
        <v>0</v>
      </c>
      <c r="K122" s="29">
        <f t="shared" si="7"/>
        <v>92583252</v>
      </c>
      <c r="L122" s="29">
        <v>0</v>
      </c>
      <c r="M122" s="29">
        <f t="shared" si="5"/>
        <v>92583252</v>
      </c>
    </row>
    <row r="123" spans="1:13" s="1" customFormat="1" x14ac:dyDescent="0.2">
      <c r="A123" s="20">
        <v>105</v>
      </c>
      <c r="B123" s="13" t="s">
        <v>179</v>
      </c>
      <c r="C123" s="10" t="s">
        <v>180</v>
      </c>
      <c r="D123" s="29">
        <f>'Свод 2026 БП'!D119</f>
        <v>215703072</v>
      </c>
      <c r="E123" s="29">
        <f>'Свод 2026 БП'!E119</f>
        <v>48309924</v>
      </c>
      <c r="F123" s="29">
        <f>'Свод 2026 БП'!F119</f>
        <v>11688158</v>
      </c>
      <c r="G123" s="29"/>
      <c r="H123" s="29">
        <f>'Свод 2026 БП'!Q119</f>
        <v>0</v>
      </c>
      <c r="I123" s="29">
        <f>'Свод 2026 БП'!R119</f>
        <v>0</v>
      </c>
      <c r="J123" s="29">
        <f>'Свод 2026 БП'!S119</f>
        <v>0</v>
      </c>
      <c r="K123" s="29">
        <f t="shared" si="7"/>
        <v>275701154</v>
      </c>
      <c r="L123" s="29">
        <v>0</v>
      </c>
      <c r="M123" s="29">
        <f t="shared" si="5"/>
        <v>275701154</v>
      </c>
    </row>
    <row r="124" spans="1:13" s="1" customFormat="1" ht="11.25" customHeight="1" x14ac:dyDescent="0.2">
      <c r="A124" s="20">
        <v>106</v>
      </c>
      <c r="B124" s="21" t="s">
        <v>181</v>
      </c>
      <c r="C124" s="10" t="s">
        <v>182</v>
      </c>
      <c r="D124" s="29">
        <f>'Свод 2026 БП'!D120</f>
        <v>0</v>
      </c>
      <c r="E124" s="29">
        <f>'Свод 2026 БП'!E120</f>
        <v>0</v>
      </c>
      <c r="F124" s="29">
        <f>'Свод 2026 БП'!F120</f>
        <v>35309</v>
      </c>
      <c r="G124" s="29"/>
      <c r="H124" s="29">
        <f>'Свод 2026 БП'!Q120</f>
        <v>0</v>
      </c>
      <c r="I124" s="29">
        <f>'Свод 2026 БП'!R120</f>
        <v>0</v>
      </c>
      <c r="J124" s="29">
        <f>'Свод 2026 БП'!S120</f>
        <v>0</v>
      </c>
      <c r="K124" s="29">
        <f t="shared" si="7"/>
        <v>35309</v>
      </c>
      <c r="L124" s="29">
        <v>0</v>
      </c>
      <c r="M124" s="29">
        <f t="shared" si="5"/>
        <v>35309</v>
      </c>
    </row>
    <row r="125" spans="1:13" s="1" customFormat="1" x14ac:dyDescent="0.2">
      <c r="A125" s="20">
        <v>107</v>
      </c>
      <c r="B125" s="12" t="s">
        <v>183</v>
      </c>
      <c r="C125" s="18" t="s">
        <v>184</v>
      </c>
      <c r="D125" s="29">
        <f>'Свод 2026 БП'!D121</f>
        <v>0</v>
      </c>
      <c r="E125" s="29">
        <f>'Свод 2026 БП'!E121</f>
        <v>16155953</v>
      </c>
      <c r="F125" s="29">
        <f>'Свод 2026 БП'!F121</f>
        <v>0</v>
      </c>
      <c r="G125" s="29"/>
      <c r="H125" s="29">
        <f>'Свод 2026 БП'!Q121</f>
        <v>0</v>
      </c>
      <c r="I125" s="29">
        <f>'Свод 2026 БП'!R121</f>
        <v>0</v>
      </c>
      <c r="J125" s="29">
        <f>'Свод 2026 БП'!S121</f>
        <v>0</v>
      </c>
      <c r="K125" s="29">
        <f t="shared" si="7"/>
        <v>16155953</v>
      </c>
      <c r="L125" s="29">
        <v>0</v>
      </c>
      <c r="M125" s="29">
        <f t="shared" si="5"/>
        <v>16155953</v>
      </c>
    </row>
    <row r="126" spans="1:13" s="1" customFormat="1" x14ac:dyDescent="0.2">
      <c r="A126" s="20">
        <v>108</v>
      </c>
      <c r="B126" s="21" t="s">
        <v>185</v>
      </c>
      <c r="C126" s="10" t="s">
        <v>262</v>
      </c>
      <c r="D126" s="29">
        <f>'Свод 2026 БП'!D122</f>
        <v>20062318</v>
      </c>
      <c r="E126" s="29">
        <f>'Свод 2026 БП'!E122</f>
        <v>215890</v>
      </c>
      <c r="F126" s="29">
        <f>'Свод 2026 БП'!F122</f>
        <v>6512098</v>
      </c>
      <c r="G126" s="29"/>
      <c r="H126" s="29">
        <f>'Свод 2026 БП'!Q122</f>
        <v>0</v>
      </c>
      <c r="I126" s="29">
        <f>'Свод 2026 БП'!R122</f>
        <v>0</v>
      </c>
      <c r="J126" s="29">
        <f>'Свод 2026 БП'!S122</f>
        <v>0</v>
      </c>
      <c r="K126" s="29">
        <f t="shared" si="7"/>
        <v>26790306</v>
      </c>
      <c r="L126" s="29">
        <v>0</v>
      </c>
      <c r="M126" s="29">
        <f t="shared" si="5"/>
        <v>26790306</v>
      </c>
    </row>
    <row r="127" spans="1:13" s="1" customFormat="1" ht="14.25" customHeight="1" x14ac:dyDescent="0.2">
      <c r="A127" s="20">
        <v>109</v>
      </c>
      <c r="B127" s="13" t="s">
        <v>186</v>
      </c>
      <c r="C127" s="10" t="s">
        <v>251</v>
      </c>
      <c r="D127" s="29">
        <f>'Свод 2026 БП'!D123</f>
        <v>0</v>
      </c>
      <c r="E127" s="29">
        <f>'Свод 2026 БП'!E123</f>
        <v>150620</v>
      </c>
      <c r="F127" s="29">
        <f>'Свод 2026 БП'!F123</f>
        <v>7613455</v>
      </c>
      <c r="G127" s="29"/>
      <c r="H127" s="29">
        <f>'Свод 2026 БП'!Q123</f>
        <v>0</v>
      </c>
      <c r="I127" s="29">
        <f>'Свод 2026 БП'!R123</f>
        <v>0</v>
      </c>
      <c r="J127" s="29">
        <f>'Свод 2026 БП'!S123</f>
        <v>0</v>
      </c>
      <c r="K127" s="29">
        <f t="shared" si="7"/>
        <v>7764075</v>
      </c>
      <c r="L127" s="29">
        <v>0</v>
      </c>
      <c r="M127" s="29">
        <f t="shared" si="5"/>
        <v>7764075</v>
      </c>
    </row>
    <row r="128" spans="1:13" s="1" customFormat="1" x14ac:dyDescent="0.2">
      <c r="A128" s="20">
        <v>110</v>
      </c>
      <c r="B128" s="12" t="s">
        <v>330</v>
      </c>
      <c r="C128" s="10" t="s">
        <v>318</v>
      </c>
      <c r="D128" s="29">
        <f>'Свод 2026 БП'!D124</f>
        <v>0</v>
      </c>
      <c r="E128" s="29">
        <f>'Свод 2026 БП'!E124</f>
        <v>0</v>
      </c>
      <c r="F128" s="29">
        <f>'Свод 2026 БП'!F124</f>
        <v>0</v>
      </c>
      <c r="G128" s="29"/>
      <c r="H128" s="29">
        <f>'Свод 2026 БП'!Q124</f>
        <v>0</v>
      </c>
      <c r="I128" s="29">
        <f>'Свод 2026 БП'!R124</f>
        <v>0</v>
      </c>
      <c r="J128" s="29">
        <f>'Свод 2026 БП'!S124</f>
        <v>0</v>
      </c>
      <c r="K128" s="29">
        <f t="shared" si="7"/>
        <v>0</v>
      </c>
      <c r="L128" s="29">
        <v>53797900.799999997</v>
      </c>
      <c r="M128" s="29">
        <f t="shared" si="5"/>
        <v>53797900.799999997</v>
      </c>
    </row>
    <row r="129" spans="1:13" s="1" customFormat="1" x14ac:dyDescent="0.2">
      <c r="A129" s="20">
        <v>111</v>
      </c>
      <c r="B129" s="52" t="s">
        <v>419</v>
      </c>
      <c r="C129" s="15" t="s">
        <v>420</v>
      </c>
      <c r="D129" s="29">
        <f>'Свод 2026 БП'!D125</f>
        <v>0</v>
      </c>
      <c r="E129" s="29">
        <f>'Свод 2026 БП'!E125</f>
        <v>0</v>
      </c>
      <c r="F129" s="29">
        <f>'Свод 2026 БП'!F125</f>
        <v>0</v>
      </c>
      <c r="G129" s="29"/>
      <c r="H129" s="29">
        <f>'Свод 2026 БП'!Q125</f>
        <v>0</v>
      </c>
      <c r="I129" s="29">
        <f>'Свод 2026 БП'!R125</f>
        <v>0</v>
      </c>
      <c r="J129" s="29">
        <f>'Свод 2026 БП'!S125</f>
        <v>0</v>
      </c>
      <c r="K129" s="29">
        <f t="shared" si="7"/>
        <v>0</v>
      </c>
      <c r="L129" s="29">
        <v>31781078.399999999</v>
      </c>
      <c r="M129" s="29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187</v>
      </c>
      <c r="C130" s="10" t="s">
        <v>321</v>
      </c>
      <c r="D130" s="29">
        <f>'Свод 2026 БП'!D126</f>
        <v>0</v>
      </c>
      <c r="E130" s="29">
        <f>'Свод 2026 БП'!E126</f>
        <v>47324520</v>
      </c>
      <c r="F130" s="29">
        <f>'Свод 2026 БП'!F126</f>
        <v>0</v>
      </c>
      <c r="G130" s="29"/>
      <c r="H130" s="29">
        <f>'Свод 2026 БП'!Q126</f>
        <v>0</v>
      </c>
      <c r="I130" s="29">
        <f>'Свод 2026 БП'!R126</f>
        <v>0</v>
      </c>
      <c r="J130" s="29">
        <f>'Свод 2026 БП'!S126</f>
        <v>0</v>
      </c>
      <c r="K130" s="29">
        <f t="shared" si="7"/>
        <v>47324520</v>
      </c>
      <c r="L130" s="29">
        <v>0</v>
      </c>
      <c r="M130" s="29">
        <f t="shared" si="5"/>
        <v>47324520</v>
      </c>
    </row>
    <row r="131" spans="1:13" s="1" customFormat="1" x14ac:dyDescent="0.2">
      <c r="A131" s="20">
        <v>113</v>
      </c>
      <c r="B131" s="21" t="s">
        <v>188</v>
      </c>
      <c r="C131" s="10" t="s">
        <v>189</v>
      </c>
      <c r="D131" s="29">
        <f>'Свод 2026 БП'!D127</f>
        <v>0</v>
      </c>
      <c r="E131" s="29">
        <f>'Свод 2026 БП'!E127</f>
        <v>0</v>
      </c>
      <c r="F131" s="29">
        <f>'Свод 2026 БП'!F127</f>
        <v>2776680</v>
      </c>
      <c r="G131" s="29"/>
      <c r="H131" s="29">
        <f>'Свод 2026 БП'!Q127</f>
        <v>0</v>
      </c>
      <c r="I131" s="29">
        <f>'Свод 2026 БП'!R127</f>
        <v>317835012</v>
      </c>
      <c r="J131" s="29">
        <f>'Свод 2026 БП'!S127</f>
        <v>0</v>
      </c>
      <c r="K131" s="29">
        <f t="shared" si="7"/>
        <v>320611692</v>
      </c>
      <c r="L131" s="29">
        <v>0</v>
      </c>
      <c r="M131" s="29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190</v>
      </c>
      <c r="C132" s="35" t="s">
        <v>307</v>
      </c>
      <c r="D132" s="29">
        <f>'Свод 2026 БП'!D128</f>
        <v>0</v>
      </c>
      <c r="E132" s="29">
        <f>'Свод 2026 БП'!E128</f>
        <v>216894</v>
      </c>
      <c r="F132" s="29">
        <f>'Свод 2026 БП'!F128</f>
        <v>0</v>
      </c>
      <c r="G132" s="29"/>
      <c r="H132" s="29">
        <f>'Свод 2026 БП'!Q128</f>
        <v>0</v>
      </c>
      <c r="I132" s="29">
        <f>'Свод 2026 БП'!R128</f>
        <v>0</v>
      </c>
      <c r="J132" s="29">
        <f>'Свод 2026 БП'!S128</f>
        <v>0</v>
      </c>
      <c r="K132" s="29">
        <f t="shared" si="7"/>
        <v>216894</v>
      </c>
      <c r="L132" s="29">
        <v>0</v>
      </c>
      <c r="M132" s="29">
        <f t="shared" si="5"/>
        <v>216894</v>
      </c>
    </row>
    <row r="133" spans="1:13" s="1" customFormat="1" x14ac:dyDescent="0.2">
      <c r="A133" s="20">
        <v>115</v>
      </c>
      <c r="B133" s="21" t="s">
        <v>191</v>
      </c>
      <c r="C133" s="10" t="s">
        <v>226</v>
      </c>
      <c r="D133" s="29">
        <f>'Свод 2026 БП'!D129</f>
        <v>3271997111</v>
      </c>
      <c r="E133" s="29">
        <f>'Свод 2026 БП'!E129</f>
        <v>139389911</v>
      </c>
      <c r="F133" s="29">
        <f>'Свод 2026 БП'!F129</f>
        <v>368624805</v>
      </c>
      <c r="G133" s="29"/>
      <c r="H133" s="29">
        <f>'Свод 2026 БП'!Q129</f>
        <v>0</v>
      </c>
      <c r="I133" s="29">
        <f>'Свод 2026 БП'!R129</f>
        <v>31289996</v>
      </c>
      <c r="J133" s="29">
        <f>'Свод 2026 БП'!S129</f>
        <v>108148046</v>
      </c>
      <c r="K133" s="29">
        <f t="shared" si="7"/>
        <v>3919449869</v>
      </c>
      <c r="L133" s="29">
        <v>0</v>
      </c>
      <c r="M133" s="29">
        <f t="shared" si="5"/>
        <v>3919449869</v>
      </c>
    </row>
    <row r="134" spans="1:13" s="1" customFormat="1" ht="10.5" customHeight="1" x14ac:dyDescent="0.2">
      <c r="A134" s="20">
        <v>116</v>
      </c>
      <c r="B134" s="21" t="s">
        <v>192</v>
      </c>
      <c r="C134" s="10" t="s">
        <v>193</v>
      </c>
      <c r="D134" s="29">
        <f>'Свод 2026 БП'!D130</f>
        <v>3714917595</v>
      </c>
      <c r="E134" s="29">
        <f>'Свод 2026 БП'!E130</f>
        <v>4342847877</v>
      </c>
      <c r="F134" s="29">
        <f>'Свод 2026 БП'!F130</f>
        <v>903899847</v>
      </c>
      <c r="G134" s="29"/>
      <c r="H134" s="29">
        <f>'Свод 2026 БП'!Q130</f>
        <v>0</v>
      </c>
      <c r="I134" s="29">
        <f>'Свод 2026 БП'!R130</f>
        <v>267456</v>
      </c>
      <c r="J134" s="29">
        <f>'Свод 2026 БП'!S130</f>
        <v>21306325</v>
      </c>
      <c r="K134" s="29">
        <f t="shared" si="7"/>
        <v>8983239100</v>
      </c>
      <c r="L134" s="29">
        <v>44399681.219999999</v>
      </c>
      <c r="M134" s="29">
        <f t="shared" ref="M134:M151" si="8">K134+L134</f>
        <v>9027638781.2199993</v>
      </c>
    </row>
    <row r="135" spans="1:13" s="1" customFormat="1" x14ac:dyDescent="0.2">
      <c r="A135" s="20">
        <v>117</v>
      </c>
      <c r="B135" s="21" t="s">
        <v>194</v>
      </c>
      <c r="C135" s="10" t="s">
        <v>40</v>
      </c>
      <c r="D135" s="29">
        <f>'Свод 2026 БП'!D131</f>
        <v>2556132265</v>
      </c>
      <c r="E135" s="29">
        <f>'Свод 2026 БП'!E131</f>
        <v>13505685</v>
      </c>
      <c r="F135" s="29">
        <f>'Свод 2026 БП'!F131</f>
        <v>118288723</v>
      </c>
      <c r="G135" s="29"/>
      <c r="H135" s="29">
        <f>'Свод 2026 БП'!Q131</f>
        <v>0</v>
      </c>
      <c r="I135" s="29">
        <f>'Свод 2026 БП'!R131</f>
        <v>4011840</v>
      </c>
      <c r="J135" s="29">
        <f>'Свод 2026 БП'!S131</f>
        <v>50340983</v>
      </c>
      <c r="K135" s="29">
        <f t="shared" si="7"/>
        <v>2742279496</v>
      </c>
      <c r="L135" s="29">
        <v>0</v>
      </c>
      <c r="M135" s="29">
        <f t="shared" si="8"/>
        <v>2742279496</v>
      </c>
    </row>
    <row r="136" spans="1:13" s="1" customFormat="1" x14ac:dyDescent="0.2">
      <c r="A136" s="20">
        <v>118</v>
      </c>
      <c r="B136" s="12" t="s">
        <v>195</v>
      </c>
      <c r="C136" s="10" t="s">
        <v>45</v>
      </c>
      <c r="D136" s="29">
        <f>'Свод 2026 БП'!D132</f>
        <v>1900693362</v>
      </c>
      <c r="E136" s="29">
        <f>'Свод 2026 БП'!E132</f>
        <v>124029702</v>
      </c>
      <c r="F136" s="29">
        <f>'Свод 2026 БП'!F132</f>
        <v>147118511</v>
      </c>
      <c r="G136" s="29"/>
      <c r="H136" s="29">
        <f>'Свод 2026 БП'!Q132</f>
        <v>0</v>
      </c>
      <c r="I136" s="29">
        <f>'Свод 2026 БП'!R132</f>
        <v>19266772</v>
      </c>
      <c r="J136" s="29">
        <f>'Свод 2026 БП'!S132</f>
        <v>146055356</v>
      </c>
      <c r="K136" s="29">
        <f t="shared" ref="K136:K150" si="9">D136+E136+F136+H136+I136+J136</f>
        <v>2337163703</v>
      </c>
      <c r="L136" s="29">
        <v>0</v>
      </c>
      <c r="M136" s="29">
        <f t="shared" si="8"/>
        <v>2337163703</v>
      </c>
    </row>
    <row r="137" spans="1:13" s="1" customFormat="1" x14ac:dyDescent="0.2">
      <c r="A137" s="20">
        <v>119</v>
      </c>
      <c r="B137" s="12" t="s">
        <v>196</v>
      </c>
      <c r="C137" s="10" t="s">
        <v>228</v>
      </c>
      <c r="D137" s="29">
        <f>'Свод 2026 БП'!D133</f>
        <v>400445051</v>
      </c>
      <c r="E137" s="29">
        <f>'Свод 2026 БП'!E133</f>
        <v>53718572</v>
      </c>
      <c r="F137" s="29">
        <f>'Свод 2026 БП'!F133</f>
        <v>94089740</v>
      </c>
      <c r="G137" s="29"/>
      <c r="H137" s="29">
        <f>'Свод 2026 БП'!Q133</f>
        <v>0</v>
      </c>
      <c r="I137" s="29">
        <f>'Свод 2026 БП'!R133</f>
        <v>0</v>
      </c>
      <c r="J137" s="29">
        <f>'Свод 2026 БП'!S133</f>
        <v>0</v>
      </c>
      <c r="K137" s="29">
        <f t="shared" si="9"/>
        <v>548253363</v>
      </c>
      <c r="L137" s="29">
        <v>97894682.980000004</v>
      </c>
      <c r="M137" s="29">
        <f t="shared" si="8"/>
        <v>646148045.98000002</v>
      </c>
    </row>
    <row r="138" spans="1:13" s="1" customFormat="1" x14ac:dyDescent="0.2">
      <c r="A138" s="20">
        <v>120</v>
      </c>
      <c r="B138" s="12" t="s">
        <v>197</v>
      </c>
      <c r="C138" s="10" t="s">
        <v>47</v>
      </c>
      <c r="D138" s="29">
        <f>'Свод 2026 БП'!D134</f>
        <v>1589241234</v>
      </c>
      <c r="E138" s="29">
        <f>'Свод 2026 БП'!E134</f>
        <v>72410820</v>
      </c>
      <c r="F138" s="29">
        <f>'Свод 2026 БП'!F134</f>
        <v>100083379</v>
      </c>
      <c r="G138" s="29"/>
      <c r="H138" s="29">
        <f>'Свод 2026 БП'!Q134</f>
        <v>0</v>
      </c>
      <c r="I138" s="29">
        <f>'Свод 2026 БП'!R134</f>
        <v>0</v>
      </c>
      <c r="J138" s="29">
        <f>'Свод 2026 БП'!S134</f>
        <v>0</v>
      </c>
      <c r="K138" s="29">
        <f t="shared" si="9"/>
        <v>1761735433</v>
      </c>
      <c r="L138" s="29">
        <v>0</v>
      </c>
      <c r="M138" s="29">
        <f t="shared" si="8"/>
        <v>1761735433</v>
      </c>
    </row>
    <row r="139" spans="1:13" s="1" customFormat="1" x14ac:dyDescent="0.2">
      <c r="A139" s="20">
        <v>121</v>
      </c>
      <c r="B139" s="21" t="s">
        <v>198</v>
      </c>
      <c r="C139" s="10" t="s">
        <v>46</v>
      </c>
      <c r="D139" s="29">
        <f>'Свод 2026 БП'!D135</f>
        <v>0</v>
      </c>
      <c r="E139" s="29">
        <f>'Свод 2026 БП'!E135</f>
        <v>168024063</v>
      </c>
      <c r="F139" s="29">
        <f>'Свод 2026 БП'!F135</f>
        <v>163536997</v>
      </c>
      <c r="G139" s="29"/>
      <c r="H139" s="29">
        <f>'Свод 2026 БП'!Q135</f>
        <v>0</v>
      </c>
      <c r="I139" s="29">
        <f>'Свод 2026 БП'!R135</f>
        <v>0</v>
      </c>
      <c r="J139" s="29">
        <f>'Свод 2026 БП'!S135</f>
        <v>0</v>
      </c>
      <c r="K139" s="29">
        <f t="shared" si="9"/>
        <v>331561060</v>
      </c>
      <c r="L139" s="29">
        <v>0</v>
      </c>
      <c r="M139" s="29">
        <f t="shared" si="8"/>
        <v>331561060</v>
      </c>
    </row>
    <row r="140" spans="1:13" s="1" customFormat="1" x14ac:dyDescent="0.2">
      <c r="A140" s="20">
        <v>122</v>
      </c>
      <c r="B140" s="21" t="s">
        <v>199</v>
      </c>
      <c r="C140" s="10" t="s">
        <v>200</v>
      </c>
      <c r="D140" s="29">
        <f>'Свод 2026 БП'!D136</f>
        <v>0</v>
      </c>
      <c r="E140" s="29">
        <f>'Свод 2026 БП'!E136</f>
        <v>0</v>
      </c>
      <c r="F140" s="29">
        <f>'Свод 2026 БП'!F136</f>
        <v>0</v>
      </c>
      <c r="G140" s="29"/>
      <c r="H140" s="29">
        <f>'Свод 2026 БП'!Q136</f>
        <v>0</v>
      </c>
      <c r="I140" s="29">
        <f>'Свод 2026 БП'!R136</f>
        <v>0</v>
      </c>
      <c r="J140" s="29">
        <f>'Свод 2026 БП'!S136</f>
        <v>191716319</v>
      </c>
      <c r="K140" s="29">
        <f t="shared" si="9"/>
        <v>191716319</v>
      </c>
      <c r="L140" s="29">
        <v>0</v>
      </c>
      <c r="M140" s="29">
        <f t="shared" si="8"/>
        <v>191716319</v>
      </c>
    </row>
    <row r="141" spans="1:13" s="1" customFormat="1" x14ac:dyDescent="0.2">
      <c r="A141" s="20">
        <v>123</v>
      </c>
      <c r="B141" s="21" t="s">
        <v>201</v>
      </c>
      <c r="C141" s="10" t="s">
        <v>470</v>
      </c>
      <c r="D141" s="29">
        <f>'Свод 2026 БП'!D137</f>
        <v>425471712</v>
      </c>
      <c r="E141" s="29">
        <f>'Свод 2026 БП'!E137</f>
        <v>11494392</v>
      </c>
      <c r="F141" s="29">
        <f>'Свод 2026 БП'!F137</f>
        <v>49945923</v>
      </c>
      <c r="G141" s="29"/>
      <c r="H141" s="29">
        <f>'Свод 2026 БП'!Q137</f>
        <v>0</v>
      </c>
      <c r="I141" s="29">
        <f>'Свод 2026 БП'!R137</f>
        <v>0</v>
      </c>
      <c r="J141" s="29">
        <f>'Свод 2026 БП'!S137</f>
        <v>334778570</v>
      </c>
      <c r="K141" s="29">
        <f t="shared" si="9"/>
        <v>821690597</v>
      </c>
      <c r="L141" s="29">
        <v>72048449.349999994</v>
      </c>
      <c r="M141" s="29">
        <f t="shared" si="8"/>
        <v>893739046.35000002</v>
      </c>
    </row>
    <row r="142" spans="1:13" s="1" customFormat="1" x14ac:dyDescent="0.2">
      <c r="A142" s="20">
        <v>124</v>
      </c>
      <c r="B142" s="12" t="s">
        <v>202</v>
      </c>
      <c r="C142" s="10" t="s">
        <v>227</v>
      </c>
      <c r="D142" s="29">
        <f>'Свод 2026 БП'!D138</f>
        <v>1800486958</v>
      </c>
      <c r="E142" s="29">
        <f>'Свод 2026 БП'!E138</f>
        <v>34813244</v>
      </c>
      <c r="F142" s="29">
        <f>'Свод 2026 БП'!F138</f>
        <v>524465273</v>
      </c>
      <c r="G142" s="29"/>
      <c r="H142" s="29">
        <f>'Свод 2026 БП'!Q138</f>
        <v>0</v>
      </c>
      <c r="I142" s="29">
        <f>'Свод 2026 БП'!R138</f>
        <v>1998956</v>
      </c>
      <c r="J142" s="29">
        <f>'Свод 2026 БП'!S138</f>
        <v>116887884</v>
      </c>
      <c r="K142" s="29">
        <f t="shared" si="9"/>
        <v>2478652315</v>
      </c>
      <c r="L142" s="29">
        <v>1599370.5</v>
      </c>
      <c r="M142" s="29">
        <f t="shared" si="8"/>
        <v>2480251685.5</v>
      </c>
    </row>
    <row r="143" spans="1:13" s="1" customFormat="1" x14ac:dyDescent="0.2">
      <c r="A143" s="20">
        <v>125</v>
      </c>
      <c r="B143" s="13" t="s">
        <v>203</v>
      </c>
      <c r="C143" s="10" t="s">
        <v>460</v>
      </c>
      <c r="D143" s="29">
        <f>'Свод 2026 БП'!D139</f>
        <v>1765887553</v>
      </c>
      <c r="E143" s="29">
        <f>'Свод 2026 БП'!E139</f>
        <v>139207170</v>
      </c>
      <c r="F143" s="29">
        <f>'Свод 2026 БП'!F139</f>
        <v>727449426</v>
      </c>
      <c r="G143" s="29"/>
      <c r="H143" s="29">
        <f>'Свод 2026 БП'!Q139</f>
        <v>0</v>
      </c>
      <c r="I143" s="29">
        <f>'Свод 2026 БП'!R139</f>
        <v>1337280</v>
      </c>
      <c r="J143" s="29">
        <f>'Свод 2026 БП'!S139</f>
        <v>106890200</v>
      </c>
      <c r="K143" s="29">
        <f t="shared" si="9"/>
        <v>2740771629</v>
      </c>
      <c r="L143" s="29">
        <v>35077547.700000003</v>
      </c>
      <c r="M143" s="29">
        <f t="shared" si="8"/>
        <v>2775849176.6999998</v>
      </c>
    </row>
    <row r="144" spans="1:13" s="1" customFormat="1" x14ac:dyDescent="0.2">
      <c r="A144" s="20">
        <v>126</v>
      </c>
      <c r="B144" s="21" t="s">
        <v>204</v>
      </c>
      <c r="C144" s="10" t="s">
        <v>205</v>
      </c>
      <c r="D144" s="29">
        <f>'Свод 2026 БП'!D140</f>
        <v>1222576097</v>
      </c>
      <c r="E144" s="29">
        <f>'Свод 2026 БП'!E140</f>
        <v>257695092</v>
      </c>
      <c r="F144" s="29">
        <f>'Свод 2026 БП'!F140</f>
        <v>23194591</v>
      </c>
      <c r="G144" s="29"/>
      <c r="H144" s="29">
        <f>'Свод 2026 БП'!Q140</f>
        <v>0</v>
      </c>
      <c r="I144" s="29">
        <f>'Свод 2026 БП'!R140</f>
        <v>0</v>
      </c>
      <c r="J144" s="29">
        <f>'Свод 2026 БП'!S140</f>
        <v>0</v>
      </c>
      <c r="K144" s="29">
        <f t="shared" si="9"/>
        <v>1503465780</v>
      </c>
      <c r="L144" s="29">
        <v>30207276</v>
      </c>
      <c r="M144" s="29">
        <f t="shared" si="8"/>
        <v>1533673056</v>
      </c>
    </row>
    <row r="145" spans="1:13" s="1" customFormat="1" x14ac:dyDescent="0.2">
      <c r="A145" s="20">
        <v>127</v>
      </c>
      <c r="B145" s="12" t="s">
        <v>206</v>
      </c>
      <c r="C145" s="10" t="s">
        <v>207</v>
      </c>
      <c r="D145" s="29">
        <f>'Свод 2026 БП'!D141</f>
        <v>0</v>
      </c>
      <c r="E145" s="29">
        <f>'Свод 2026 БП'!E141</f>
        <v>0</v>
      </c>
      <c r="F145" s="29">
        <f>'Свод 2026 БП'!F141</f>
        <v>76957504</v>
      </c>
      <c r="G145" s="29"/>
      <c r="H145" s="29">
        <f>'Свод 2026 БП'!Q141</f>
        <v>0</v>
      </c>
      <c r="I145" s="29">
        <f>'Свод 2026 БП'!R141</f>
        <v>0</v>
      </c>
      <c r="J145" s="29">
        <f>'Свод 2026 БП'!S141</f>
        <v>0</v>
      </c>
      <c r="K145" s="29">
        <f t="shared" si="9"/>
        <v>76957504</v>
      </c>
      <c r="L145" s="29">
        <v>0</v>
      </c>
      <c r="M145" s="29">
        <f t="shared" si="8"/>
        <v>76957504</v>
      </c>
    </row>
    <row r="146" spans="1:13" s="1" customFormat="1" x14ac:dyDescent="0.2">
      <c r="A146" s="20">
        <v>128</v>
      </c>
      <c r="B146" s="21" t="s">
        <v>208</v>
      </c>
      <c r="C146" s="10" t="s">
        <v>209</v>
      </c>
      <c r="D146" s="29">
        <f>'Свод 2026 БП'!D142</f>
        <v>0</v>
      </c>
      <c r="E146" s="29">
        <f>'Свод 2026 БП'!E142</f>
        <v>241000693</v>
      </c>
      <c r="F146" s="29">
        <f>'Свод 2026 БП'!F142</f>
        <v>289311743</v>
      </c>
      <c r="G146" s="29"/>
      <c r="H146" s="29">
        <f>'Свод 2026 БП'!Q142</f>
        <v>0</v>
      </c>
      <c r="I146" s="29">
        <f>'Свод 2026 БП'!R142</f>
        <v>0</v>
      </c>
      <c r="J146" s="29">
        <f>'Свод 2026 БП'!S142</f>
        <v>0</v>
      </c>
      <c r="K146" s="29">
        <f t="shared" si="9"/>
        <v>530312436</v>
      </c>
      <c r="L146" s="29">
        <v>75380562.540000007</v>
      </c>
      <c r="M146" s="29">
        <f t="shared" si="8"/>
        <v>605692998.53999996</v>
      </c>
    </row>
    <row r="147" spans="1:13" s="1" customFormat="1" x14ac:dyDescent="0.2">
      <c r="A147" s="20">
        <v>129</v>
      </c>
      <c r="B147" s="83" t="s">
        <v>252</v>
      </c>
      <c r="C147" s="41" t="s">
        <v>253</v>
      </c>
      <c r="D147" s="29">
        <f>'Свод 2026 БП'!D143</f>
        <v>0</v>
      </c>
      <c r="E147" s="29">
        <f>'Свод 2026 БП'!E143</f>
        <v>0</v>
      </c>
      <c r="F147" s="29">
        <f>'Свод 2026 БП'!F143</f>
        <v>0</v>
      </c>
      <c r="G147" s="29"/>
      <c r="H147" s="29">
        <f>'Свод 2026 БП'!Q143</f>
        <v>0</v>
      </c>
      <c r="I147" s="29">
        <f>'Свод 2026 БП'!R143</f>
        <v>0</v>
      </c>
      <c r="J147" s="29">
        <f>'Свод 2026 БП'!S143</f>
        <v>0</v>
      </c>
      <c r="K147" s="29">
        <f t="shared" si="9"/>
        <v>0</v>
      </c>
      <c r="L147" s="29">
        <v>672654639.87</v>
      </c>
      <c r="M147" s="29">
        <f t="shared" si="8"/>
        <v>672654639.87</v>
      </c>
    </row>
    <row r="148" spans="1:13" s="1" customFormat="1" x14ac:dyDescent="0.2">
      <c r="A148" s="20">
        <v>130</v>
      </c>
      <c r="B148" s="86" t="s">
        <v>254</v>
      </c>
      <c r="C148" s="41" t="s">
        <v>255</v>
      </c>
      <c r="D148" s="29">
        <f>'Свод 2026 БП'!D144</f>
        <v>0</v>
      </c>
      <c r="E148" s="29">
        <f>'Свод 2026 БП'!E144</f>
        <v>0</v>
      </c>
      <c r="F148" s="29">
        <f>'Свод 2026 БП'!F144</f>
        <v>0</v>
      </c>
      <c r="G148" s="29"/>
      <c r="H148" s="29">
        <f>'Свод 2026 БП'!Q144</f>
        <v>0</v>
      </c>
      <c r="I148" s="29">
        <f>'Свод 2026 БП'!R144</f>
        <v>0</v>
      </c>
      <c r="J148" s="29">
        <f>'Свод 2026 БП'!S144</f>
        <v>0</v>
      </c>
      <c r="K148" s="29">
        <f t="shared" si="9"/>
        <v>0</v>
      </c>
      <c r="L148" s="29">
        <v>417654670.39999998</v>
      </c>
      <c r="M148" s="29">
        <f t="shared" si="8"/>
        <v>417654670.39999998</v>
      </c>
    </row>
    <row r="149" spans="1:13" s="1" customFormat="1" x14ac:dyDescent="0.2">
      <c r="A149" s="20">
        <v>131</v>
      </c>
      <c r="B149" s="87" t="s">
        <v>256</v>
      </c>
      <c r="C149" s="135" t="s">
        <v>417</v>
      </c>
      <c r="D149" s="29">
        <f>'Свод 2026 БП'!D145</f>
        <v>0</v>
      </c>
      <c r="E149" s="29">
        <f>'Свод 2026 БП'!E145</f>
        <v>0</v>
      </c>
      <c r="F149" s="29">
        <f>'Свод 2026 БП'!F145</f>
        <v>0</v>
      </c>
      <c r="G149" s="29"/>
      <c r="H149" s="29">
        <f>'Свод 2026 БП'!Q145</f>
        <v>0</v>
      </c>
      <c r="I149" s="29">
        <f>'Свод 2026 БП'!R145</f>
        <v>0</v>
      </c>
      <c r="J149" s="29">
        <f>'Свод 2026 БП'!S145</f>
        <v>0</v>
      </c>
      <c r="K149" s="29">
        <f t="shared" si="9"/>
        <v>0</v>
      </c>
      <c r="L149" s="29">
        <v>2516833381.8299999</v>
      </c>
      <c r="M149" s="29">
        <f t="shared" si="8"/>
        <v>2516833381.8299999</v>
      </c>
    </row>
    <row r="150" spans="1:13" s="1" customFormat="1" x14ac:dyDescent="0.2">
      <c r="A150" s="20">
        <v>132</v>
      </c>
      <c r="B150" s="20" t="s">
        <v>260</v>
      </c>
      <c r="C150" s="28" t="s">
        <v>261</v>
      </c>
      <c r="D150" s="29">
        <f>'Свод 2026 БП'!D146</f>
        <v>0</v>
      </c>
      <c r="E150" s="29">
        <f>'Свод 2026 БП'!E146</f>
        <v>0</v>
      </c>
      <c r="F150" s="29">
        <f>'Свод 2026 БП'!F146</f>
        <v>0</v>
      </c>
      <c r="G150" s="29"/>
      <c r="H150" s="29">
        <f>'Свод 2026 БП'!Q146</f>
        <v>0</v>
      </c>
      <c r="I150" s="29">
        <f>'Свод 2026 БП'!R146</f>
        <v>0</v>
      </c>
      <c r="J150" s="29">
        <f>'Свод 2026 БП'!S146</f>
        <v>38831374</v>
      </c>
      <c r="K150" s="29">
        <f t="shared" si="9"/>
        <v>38831374</v>
      </c>
      <c r="L150" s="29">
        <v>0</v>
      </c>
      <c r="M150" s="29">
        <f t="shared" si="8"/>
        <v>38831374</v>
      </c>
    </row>
    <row r="151" spans="1:13" s="1" customFormat="1" x14ac:dyDescent="0.2">
      <c r="A151" s="20">
        <v>133</v>
      </c>
      <c r="B151" s="52" t="s">
        <v>312</v>
      </c>
      <c r="C151" s="28" t="s">
        <v>311</v>
      </c>
      <c r="D151" s="29">
        <f>'Свод 2026 БП'!D147</f>
        <v>0</v>
      </c>
      <c r="E151" s="29">
        <f>'Свод 2026 БП'!E147</f>
        <v>0</v>
      </c>
      <c r="F151" s="29">
        <f>'Свод 2026 БП'!F147</f>
        <v>0</v>
      </c>
      <c r="G151" s="38"/>
      <c r="H151" s="29">
        <f>'Свод 2026 БП'!Q147</f>
        <v>0</v>
      </c>
      <c r="I151" s="29">
        <f>'Свод 2026 БП'!R147</f>
        <v>0</v>
      </c>
      <c r="J151" s="29">
        <f>'Свод 2026 БП'!S147</f>
        <v>0</v>
      </c>
      <c r="K151" s="38">
        <f t="shared" ref="K151" si="10">D151+E151+F151+H151+I151+J151</f>
        <v>0</v>
      </c>
      <c r="L151" s="38">
        <v>69788536</v>
      </c>
      <c r="M151" s="38">
        <f t="shared" si="8"/>
        <v>69788536</v>
      </c>
    </row>
    <row r="152" spans="1:13" x14ac:dyDescent="0.2">
      <c r="A152" s="20">
        <v>134</v>
      </c>
      <c r="B152" s="52" t="s">
        <v>320</v>
      </c>
      <c r="C152" s="28" t="s">
        <v>317</v>
      </c>
      <c r="D152" s="29">
        <f>'Свод 2026 БП'!D148</f>
        <v>0</v>
      </c>
      <c r="E152" s="29">
        <f>'Свод 2026 БП'!E148</f>
        <v>4858857</v>
      </c>
      <c r="F152" s="29">
        <f>'Свод 2026 БП'!F148</f>
        <v>0</v>
      </c>
      <c r="G152" s="38"/>
      <c r="H152" s="29">
        <f>'Свод 2026 БП'!Q148</f>
        <v>0</v>
      </c>
      <c r="I152" s="29">
        <f>'Свод 2026 БП'!R148</f>
        <v>0</v>
      </c>
      <c r="J152" s="29">
        <f>'Свод 2026 БП'!S148</f>
        <v>0</v>
      </c>
      <c r="K152" s="38">
        <f t="shared" ref="K152" si="11">D152+E152+F152+H152+I152+J152</f>
        <v>4858857</v>
      </c>
      <c r="L152" s="38">
        <v>0</v>
      </c>
      <c r="M152" s="38">
        <f t="shared" ref="M152" si="12">K152+L152</f>
        <v>4858857</v>
      </c>
    </row>
    <row r="153" spans="1:13" ht="15.75" customHeight="1" x14ac:dyDescent="0.2">
      <c r="A153" s="20">
        <v>135</v>
      </c>
      <c r="B153" s="52" t="s">
        <v>412</v>
      </c>
      <c r="C153" s="15" t="s">
        <v>413</v>
      </c>
      <c r="D153" s="29">
        <f>'Свод 2026 БП'!D149</f>
        <v>0</v>
      </c>
      <c r="E153" s="29">
        <f>'Свод 2026 БП'!E149</f>
        <v>288523</v>
      </c>
      <c r="F153" s="29">
        <f>'Свод 2026 БП'!F149</f>
        <v>0</v>
      </c>
      <c r="G153" s="38"/>
      <c r="H153" s="29">
        <f>'Свод 2026 БП'!Q149</f>
        <v>0</v>
      </c>
      <c r="I153" s="29">
        <f>'Свод 2026 БП'!R149</f>
        <v>0</v>
      </c>
      <c r="J153" s="29">
        <f>'Свод 2026 БП'!S149</f>
        <v>0</v>
      </c>
      <c r="K153" s="38">
        <f t="shared" ref="K153" si="13">D153+E153+F153+H153+I153+J153</f>
        <v>288523</v>
      </c>
      <c r="L153" s="38">
        <v>0</v>
      </c>
      <c r="M153" s="38">
        <f t="shared" ref="M153" si="14">K153+L153</f>
        <v>288523</v>
      </c>
    </row>
    <row r="156" spans="1:13" x14ac:dyDescent="0.2">
      <c r="M156" s="33"/>
    </row>
    <row r="157" spans="1:13" x14ac:dyDescent="0.2">
      <c r="E157" s="4"/>
      <c r="F157" s="4"/>
      <c r="G157" s="4"/>
      <c r="H157" s="4"/>
      <c r="I157" s="4"/>
      <c r="K157" s="4"/>
      <c r="L157" s="4"/>
      <c r="M157" s="4"/>
    </row>
    <row r="160" spans="1:13" x14ac:dyDescent="0.2">
      <c r="E160" s="4"/>
      <c r="F160" s="4"/>
      <c r="G160" s="4"/>
      <c r="H160" s="4"/>
      <c r="I160" s="4"/>
      <c r="K160" s="4"/>
      <c r="L160" s="4"/>
      <c r="M160" s="4"/>
    </row>
    <row r="161" spans="5:13" x14ac:dyDescent="0.2">
      <c r="E161" s="4"/>
      <c r="F161" s="4"/>
      <c r="G161" s="4"/>
      <c r="H161" s="4"/>
      <c r="I161" s="4"/>
      <c r="K161" s="4"/>
      <c r="L161" s="4"/>
      <c r="M161" s="4"/>
    </row>
    <row r="162" spans="5:13" x14ac:dyDescent="0.2">
      <c r="E162" s="4"/>
      <c r="F162" s="4"/>
      <c r="G162" s="4"/>
      <c r="H162" s="4"/>
      <c r="I162" s="4"/>
      <c r="K162" s="4"/>
      <c r="L162" s="4"/>
      <c r="M162" s="4"/>
    </row>
    <row r="163" spans="5:13" x14ac:dyDescent="0.2">
      <c r="E163" s="4"/>
      <c r="F163" s="4"/>
      <c r="G163" s="4"/>
      <c r="H163" s="4"/>
      <c r="I163" s="4"/>
      <c r="K163" s="4"/>
      <c r="L163" s="4"/>
      <c r="M163" s="4"/>
    </row>
  </sheetData>
  <mergeCells count="18"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  <mergeCell ref="A96:A99"/>
    <mergeCell ref="B96:B99"/>
    <mergeCell ref="F9:G11"/>
    <mergeCell ref="A12:C12"/>
    <mergeCell ref="A15:C15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Z149"/>
  <sheetViews>
    <sheetView topLeftCell="A2" zoomScale="98" zoomScaleNormal="98" workbookViewId="0">
      <pane xSplit="3" ySplit="10" topLeftCell="D12" activePane="bottomRight" state="frozen"/>
      <selection activeCell="A2" sqref="A2"/>
      <selection pane="topRight" activeCell="D2" sqref="D2"/>
      <selection pane="bottomLeft" activeCell="A14" sqref="A14"/>
      <selection pane="bottomRight" activeCell="F9" sqref="F9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4" ht="48" customHeight="1" x14ac:dyDescent="0.2">
      <c r="B2" s="311" t="s">
        <v>436</v>
      </c>
      <c r="C2" s="311"/>
      <c r="D2" s="311"/>
    </row>
    <row r="3" spans="1:4" x14ac:dyDescent="0.2">
      <c r="C3" s="9"/>
      <c r="D3" s="8" t="s">
        <v>278</v>
      </c>
    </row>
    <row r="4" spans="1:4" s="2" customFormat="1" ht="12.75" customHeight="1" x14ac:dyDescent="0.2">
      <c r="A4" s="299" t="s">
        <v>43</v>
      </c>
      <c r="B4" s="299" t="s">
        <v>56</v>
      </c>
      <c r="C4" s="300" t="s">
        <v>44</v>
      </c>
      <c r="D4" s="315" t="s">
        <v>288</v>
      </c>
    </row>
    <row r="5" spans="1:4" x14ac:dyDescent="0.2">
      <c r="A5" s="299"/>
      <c r="B5" s="299"/>
      <c r="C5" s="300"/>
      <c r="D5" s="316"/>
    </row>
    <row r="6" spans="1:4" x14ac:dyDescent="0.2">
      <c r="A6" s="299"/>
      <c r="B6" s="299"/>
      <c r="C6" s="300"/>
      <c r="D6" s="316"/>
    </row>
    <row r="7" spans="1:4" x14ac:dyDescent="0.2">
      <c r="A7" s="299"/>
      <c r="B7" s="299"/>
      <c r="C7" s="300"/>
      <c r="D7" s="317"/>
    </row>
    <row r="8" spans="1:4" s="2" customFormat="1" x14ac:dyDescent="0.2">
      <c r="A8" s="281" t="s">
        <v>225</v>
      </c>
      <c r="B8" s="281"/>
      <c r="C8" s="281"/>
      <c r="D8" s="30">
        <f>D11+D10+D9</f>
        <v>2115518022.51</v>
      </c>
    </row>
    <row r="9" spans="1:4" s="3" customFormat="1" x14ac:dyDescent="0.2">
      <c r="A9" s="5"/>
      <c r="B9" s="5"/>
      <c r="C9" s="11" t="s">
        <v>53</v>
      </c>
      <c r="D9" s="29">
        <v>62847770</v>
      </c>
    </row>
    <row r="10" spans="1:4" s="3" customFormat="1" x14ac:dyDescent="0.2">
      <c r="A10" s="5"/>
      <c r="B10" s="5"/>
      <c r="C10" s="11" t="s">
        <v>280</v>
      </c>
      <c r="D10" s="31"/>
    </row>
    <row r="11" spans="1:4" s="2" customFormat="1" x14ac:dyDescent="0.2">
      <c r="A11" s="281" t="s">
        <v>224</v>
      </c>
      <c r="B11" s="281"/>
      <c r="C11" s="281"/>
      <c r="D11" s="30">
        <f>SUM(D12:D147)-D92</f>
        <v>2052670252.51</v>
      </c>
    </row>
    <row r="12" spans="1:4" s="1" customFormat="1" x14ac:dyDescent="0.2">
      <c r="A12" s="20">
        <v>1</v>
      </c>
      <c r="B12" s="12" t="s">
        <v>57</v>
      </c>
      <c r="C12" s="10" t="s">
        <v>41</v>
      </c>
      <c r="D12" s="29">
        <v>9747480</v>
      </c>
    </row>
    <row r="13" spans="1:4" s="1" customFormat="1" x14ac:dyDescent="0.2">
      <c r="A13" s="20">
        <v>2</v>
      </c>
      <c r="B13" s="13" t="s">
        <v>58</v>
      </c>
      <c r="C13" s="10" t="s">
        <v>210</v>
      </c>
      <c r="D13" s="29">
        <v>9844331</v>
      </c>
    </row>
    <row r="14" spans="1:4" s="19" customFormat="1" x14ac:dyDescent="0.2">
      <c r="A14" s="20">
        <v>3</v>
      </c>
      <c r="B14" s="21" t="s">
        <v>59</v>
      </c>
      <c r="C14" s="10" t="s">
        <v>5</v>
      </c>
      <c r="D14" s="29">
        <v>26443870</v>
      </c>
    </row>
    <row r="15" spans="1:4" s="1" customFormat="1" x14ac:dyDescent="0.2">
      <c r="A15" s="20">
        <v>4</v>
      </c>
      <c r="B15" s="12" t="s">
        <v>60</v>
      </c>
      <c r="C15" s="10" t="s">
        <v>211</v>
      </c>
      <c r="D15" s="29">
        <v>10197723</v>
      </c>
    </row>
    <row r="16" spans="1:4" s="1" customFormat="1" x14ac:dyDescent="0.2">
      <c r="A16" s="20">
        <v>5</v>
      </c>
      <c r="B16" s="12" t="s">
        <v>61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62</v>
      </c>
      <c r="C17" s="10" t="s">
        <v>63</v>
      </c>
      <c r="D17" s="29">
        <v>81204208</v>
      </c>
    </row>
    <row r="18" spans="1:4" s="1" customFormat="1" x14ac:dyDescent="0.2">
      <c r="A18" s="20">
        <v>7</v>
      </c>
      <c r="B18" s="12" t="s">
        <v>64</v>
      </c>
      <c r="C18" s="10" t="s">
        <v>212</v>
      </c>
      <c r="D18" s="29">
        <v>29751419</v>
      </c>
    </row>
    <row r="19" spans="1:4" s="1" customFormat="1" x14ac:dyDescent="0.2">
      <c r="A19" s="20">
        <v>8</v>
      </c>
      <c r="B19" s="21" t="s">
        <v>65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66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67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68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69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s="1" customFormat="1" x14ac:dyDescent="0.2">
      <c r="A25" s="20">
        <v>14</v>
      </c>
      <c r="B25" s="21" t="s">
        <v>70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71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72</v>
      </c>
      <c r="C27" s="10" t="s">
        <v>343</v>
      </c>
      <c r="D27" s="29">
        <v>25634040</v>
      </c>
    </row>
    <row r="28" spans="1:4" s="19" customFormat="1" x14ac:dyDescent="0.2">
      <c r="A28" s="20">
        <v>17</v>
      </c>
      <c r="B28" s="21" t="s">
        <v>73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74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75</v>
      </c>
      <c r="C30" s="10" t="s">
        <v>213</v>
      </c>
      <c r="D30" s="29">
        <v>7161530</v>
      </c>
    </row>
    <row r="31" spans="1:4" x14ac:dyDescent="0.2">
      <c r="A31" s="20">
        <v>20</v>
      </c>
      <c r="B31" s="12" t="s">
        <v>76</v>
      </c>
      <c r="C31" s="10" t="s">
        <v>344</v>
      </c>
      <c r="D31" s="29">
        <v>25369949</v>
      </c>
    </row>
    <row r="32" spans="1:4" s="19" customFormat="1" x14ac:dyDescent="0.2">
      <c r="A32" s="20">
        <v>21</v>
      </c>
      <c r="B32" s="12" t="s">
        <v>77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78</v>
      </c>
      <c r="C33" s="10" t="s">
        <v>79</v>
      </c>
      <c r="D33" s="29">
        <v>12741016</v>
      </c>
    </row>
    <row r="34" spans="1:4" s="1" customFormat="1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s="1" customFormat="1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s="1" customFormat="1" x14ac:dyDescent="0.2">
      <c r="A36" s="20">
        <v>25</v>
      </c>
      <c r="B36" s="12" t="s">
        <v>84</v>
      </c>
      <c r="C36" s="10" t="s">
        <v>85</v>
      </c>
      <c r="D36" s="29">
        <v>131034217</v>
      </c>
    </row>
    <row r="37" spans="1:4" s="1" customFormat="1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s="1" customFormat="1" x14ac:dyDescent="0.2">
      <c r="A38" s="20">
        <v>27</v>
      </c>
      <c r="B38" s="13" t="s">
        <v>88</v>
      </c>
      <c r="C38" s="10" t="s">
        <v>89</v>
      </c>
      <c r="D38" s="29">
        <v>10968100</v>
      </c>
    </row>
    <row r="39" spans="1:4" s="19" customFormat="1" x14ac:dyDescent="0.2">
      <c r="A39" s="20">
        <v>28</v>
      </c>
      <c r="B39" s="13" t="s">
        <v>90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92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93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94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41482342</v>
      </c>
    </row>
    <row r="45" spans="1:4" s="1" customFormat="1" x14ac:dyDescent="0.2">
      <c r="A45" s="20">
        <v>34</v>
      </c>
      <c r="B45" s="14" t="s">
        <v>96</v>
      </c>
      <c r="C45" s="15" t="s">
        <v>215</v>
      </c>
      <c r="D45" s="29">
        <v>12482110</v>
      </c>
    </row>
    <row r="46" spans="1:4" s="1" customFormat="1" x14ac:dyDescent="0.2">
      <c r="A46" s="20">
        <v>35</v>
      </c>
      <c r="B46" s="12" t="s">
        <v>97</v>
      </c>
      <c r="C46" s="10" t="s">
        <v>216</v>
      </c>
      <c r="D46" s="29">
        <v>9198987</v>
      </c>
    </row>
    <row r="47" spans="1:4" s="1" customFormat="1" x14ac:dyDescent="0.2">
      <c r="A47" s="20">
        <v>36</v>
      </c>
      <c r="B47" s="12" t="s">
        <v>98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99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100</v>
      </c>
      <c r="C49" s="10" t="s">
        <v>101</v>
      </c>
      <c r="D49" s="29">
        <v>5568938.1900000004</v>
      </c>
    </row>
    <row r="50" spans="1:4" s="19" customFormat="1" x14ac:dyDescent="0.2">
      <c r="A50" s="20">
        <v>39</v>
      </c>
      <c r="B50" s="21" t="s">
        <v>102</v>
      </c>
      <c r="C50" s="10" t="s">
        <v>103</v>
      </c>
      <c r="D50" s="29">
        <v>58433569</v>
      </c>
    </row>
    <row r="51" spans="1:4" s="1" customFormat="1" x14ac:dyDescent="0.2">
      <c r="A51" s="20">
        <v>40</v>
      </c>
      <c r="B51" s="12" t="s">
        <v>104</v>
      </c>
      <c r="C51" s="10" t="s">
        <v>221</v>
      </c>
      <c r="D51" s="29">
        <v>12939305</v>
      </c>
    </row>
    <row r="52" spans="1:4" s="1" customFormat="1" x14ac:dyDescent="0.2">
      <c r="A52" s="20">
        <v>41</v>
      </c>
      <c r="B52" s="12" t="s">
        <v>105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106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152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107</v>
      </c>
      <c r="C55" s="10" t="s">
        <v>217</v>
      </c>
      <c r="D55" s="29">
        <v>15211194</v>
      </c>
    </row>
    <row r="56" spans="1:4" s="1" customFormat="1" x14ac:dyDescent="0.2">
      <c r="A56" s="20">
        <v>45</v>
      </c>
      <c r="B56" s="13" t="s">
        <v>108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109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110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111</v>
      </c>
      <c r="C59" s="10" t="s">
        <v>218</v>
      </c>
      <c r="D59" s="29">
        <v>18369945</v>
      </c>
    </row>
    <row r="60" spans="1:4" s="1" customFormat="1" x14ac:dyDescent="0.2">
      <c r="A60" s="20">
        <v>49</v>
      </c>
      <c r="B60" s="21" t="s">
        <v>112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160</v>
      </c>
      <c r="C61" s="10" t="s">
        <v>52</v>
      </c>
      <c r="D61" s="29">
        <v>13645372</v>
      </c>
    </row>
    <row r="62" spans="1:4" s="1" customFormat="1" x14ac:dyDescent="0.2">
      <c r="A62" s="20">
        <v>51</v>
      </c>
      <c r="B62" s="21" t="s">
        <v>113</v>
      </c>
      <c r="C62" s="10" t="s">
        <v>219</v>
      </c>
      <c r="D62" s="29">
        <v>10145996</v>
      </c>
    </row>
    <row r="63" spans="1:4" s="1" customFormat="1" x14ac:dyDescent="0.2">
      <c r="A63" s="20">
        <v>52</v>
      </c>
      <c r="B63" s="13" t="s">
        <v>162</v>
      </c>
      <c r="C63" s="10" t="s">
        <v>220</v>
      </c>
      <c r="D63" s="29">
        <v>11344191</v>
      </c>
    </row>
    <row r="64" spans="1:4" s="1" customFormat="1" x14ac:dyDescent="0.2">
      <c r="A64" s="20">
        <v>53</v>
      </c>
      <c r="B64" s="21" t="s">
        <v>223</v>
      </c>
      <c r="C64" s="10" t="s">
        <v>222</v>
      </c>
      <c r="D64" s="29">
        <v>433480</v>
      </c>
    </row>
    <row r="65" spans="1:4" s="1" customFormat="1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s="1" customFormat="1" x14ac:dyDescent="0.2">
      <c r="A66" s="20">
        <v>55</v>
      </c>
      <c r="B66" s="21" t="s">
        <v>114</v>
      </c>
      <c r="C66" s="10" t="s">
        <v>51</v>
      </c>
      <c r="D66" s="29">
        <v>11128516.01</v>
      </c>
    </row>
    <row r="67" spans="1:4" s="1" customFormat="1" x14ac:dyDescent="0.2">
      <c r="A67" s="20">
        <v>56</v>
      </c>
      <c r="B67" s="13" t="s">
        <v>115</v>
      </c>
      <c r="C67" s="10" t="s">
        <v>235</v>
      </c>
      <c r="D67" s="29">
        <v>8537389</v>
      </c>
    </row>
    <row r="68" spans="1:4" s="1" customFormat="1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s="1" customFormat="1" x14ac:dyDescent="0.2">
      <c r="A69" s="20">
        <v>58</v>
      </c>
      <c r="B69" s="13" t="s">
        <v>118</v>
      </c>
      <c r="C69" s="10" t="s">
        <v>236</v>
      </c>
      <c r="D69" s="29">
        <v>33654304</v>
      </c>
    </row>
    <row r="70" spans="1:4" s="1" customFormat="1" x14ac:dyDescent="0.2">
      <c r="A70" s="20">
        <v>59</v>
      </c>
      <c r="B70" s="21" t="s">
        <v>119</v>
      </c>
      <c r="C70" s="10" t="s">
        <v>326</v>
      </c>
      <c r="D70" s="29">
        <v>0</v>
      </c>
    </row>
    <row r="71" spans="1:4" s="1" customFormat="1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s="1" customFormat="1" x14ac:dyDescent="0.2">
      <c r="A72" s="20">
        <v>61</v>
      </c>
      <c r="B72" s="12" t="s">
        <v>121</v>
      </c>
      <c r="C72" s="10" t="s">
        <v>238</v>
      </c>
      <c r="D72" s="29">
        <v>9696798</v>
      </c>
    </row>
    <row r="73" spans="1:4" s="1" customFormat="1" x14ac:dyDescent="0.2">
      <c r="A73" s="20">
        <v>62</v>
      </c>
      <c r="B73" s="13" t="s">
        <v>122</v>
      </c>
      <c r="C73" s="10" t="s">
        <v>239</v>
      </c>
      <c r="D73" s="29">
        <v>26121505</v>
      </c>
    </row>
    <row r="74" spans="1:4" s="1" customFormat="1" x14ac:dyDescent="0.2">
      <c r="A74" s="20">
        <v>63</v>
      </c>
      <c r="B74" s="13" t="s">
        <v>123</v>
      </c>
      <c r="C74" s="10" t="s">
        <v>50</v>
      </c>
      <c r="D74" s="29">
        <v>17810610</v>
      </c>
    </row>
    <row r="75" spans="1:4" s="1" customFormat="1" x14ac:dyDescent="0.2">
      <c r="A75" s="20">
        <v>64</v>
      </c>
      <c r="B75" s="13" t="s">
        <v>124</v>
      </c>
      <c r="C75" s="10" t="s">
        <v>240</v>
      </c>
      <c r="D75" s="29">
        <v>40886917</v>
      </c>
    </row>
    <row r="76" spans="1:4" s="1" customFormat="1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s="1" customFormat="1" x14ac:dyDescent="0.2">
      <c r="A77" s="20">
        <v>66</v>
      </c>
      <c r="B77" s="12" t="s">
        <v>126</v>
      </c>
      <c r="C77" s="10" t="s">
        <v>242</v>
      </c>
      <c r="D77" s="29">
        <v>22934297</v>
      </c>
    </row>
    <row r="78" spans="1:4" s="1" customFormat="1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s="1" customFormat="1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s="1" customFormat="1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s="1" customFormat="1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s="1" customFormat="1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s="1" customFormat="1" x14ac:dyDescent="0.2">
      <c r="A83" s="20">
        <v>72</v>
      </c>
      <c r="B83" s="21" t="s">
        <v>132</v>
      </c>
      <c r="C83" s="10" t="s">
        <v>133</v>
      </c>
      <c r="D83" s="29">
        <v>47389582</v>
      </c>
    </row>
    <row r="84" spans="1:4" s="1" customFormat="1" x14ac:dyDescent="0.2">
      <c r="A84" s="20">
        <v>73</v>
      </c>
      <c r="B84" s="12" t="s">
        <v>134</v>
      </c>
      <c r="C84" s="10" t="s">
        <v>248</v>
      </c>
      <c r="D84" s="29">
        <v>80728065</v>
      </c>
    </row>
    <row r="85" spans="1:4" s="1" customFormat="1" x14ac:dyDescent="0.2">
      <c r="A85" s="20">
        <v>74</v>
      </c>
      <c r="B85" s="21" t="s">
        <v>135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136</v>
      </c>
      <c r="C86" s="10" t="s">
        <v>414</v>
      </c>
      <c r="D86" s="29">
        <v>30438966.039999999</v>
      </c>
    </row>
    <row r="87" spans="1:4" s="1" customFormat="1" x14ac:dyDescent="0.2">
      <c r="A87" s="20">
        <v>76</v>
      </c>
      <c r="B87" s="12" t="s">
        <v>137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138</v>
      </c>
      <c r="C88" s="10" t="s">
        <v>49</v>
      </c>
      <c r="D88" s="29">
        <v>59078990.269999996</v>
      </c>
    </row>
    <row r="89" spans="1:4" s="1" customFormat="1" x14ac:dyDescent="0.2">
      <c r="A89" s="20">
        <v>78</v>
      </c>
      <c r="B89" s="12" t="s">
        <v>139</v>
      </c>
      <c r="C89" s="10" t="s">
        <v>229</v>
      </c>
      <c r="D89" s="29">
        <v>42105387</v>
      </c>
    </row>
    <row r="90" spans="1:4" s="1" customFormat="1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s="1" customFormat="1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s="1" customFormat="1" x14ac:dyDescent="0.2">
      <c r="A92" s="269">
        <v>81</v>
      </c>
      <c r="B92" s="272" t="s">
        <v>142</v>
      </c>
      <c r="C92" s="16" t="s">
        <v>249</v>
      </c>
      <c r="D92" s="29">
        <v>10939957</v>
      </c>
    </row>
    <row r="93" spans="1:4" s="1" customFormat="1" ht="24" x14ac:dyDescent="0.2">
      <c r="A93" s="270"/>
      <c r="B93" s="273"/>
      <c r="C93" s="10" t="s">
        <v>308</v>
      </c>
      <c r="D93" s="29">
        <v>3432083</v>
      </c>
    </row>
    <row r="94" spans="1:4" s="1" customFormat="1" x14ac:dyDescent="0.2">
      <c r="A94" s="270"/>
      <c r="B94" s="273"/>
      <c r="C94" s="10" t="s">
        <v>250</v>
      </c>
      <c r="D94" s="29">
        <v>0</v>
      </c>
    </row>
    <row r="95" spans="1:4" s="1" customFormat="1" ht="24" x14ac:dyDescent="0.2">
      <c r="A95" s="271"/>
      <c r="B95" s="274"/>
      <c r="C95" s="22" t="s">
        <v>309</v>
      </c>
      <c r="D95" s="29">
        <v>7507874</v>
      </c>
    </row>
    <row r="96" spans="1:4" s="1" customFormat="1" x14ac:dyDescent="0.2">
      <c r="A96" s="20">
        <v>82</v>
      </c>
      <c r="B96" s="13" t="s">
        <v>143</v>
      </c>
      <c r="C96" s="10" t="s">
        <v>48</v>
      </c>
      <c r="D96" s="29">
        <v>0</v>
      </c>
    </row>
    <row r="97" spans="1:4" s="1" customFormat="1" x14ac:dyDescent="0.2">
      <c r="A97" s="20">
        <v>83</v>
      </c>
      <c r="B97" s="13" t="s">
        <v>144</v>
      </c>
      <c r="C97" s="10" t="s">
        <v>145</v>
      </c>
      <c r="D97" s="29">
        <v>2850131</v>
      </c>
    </row>
    <row r="98" spans="1:4" s="1" customFormat="1" x14ac:dyDescent="0.2">
      <c r="A98" s="20">
        <v>84</v>
      </c>
      <c r="B98" s="21" t="s">
        <v>146</v>
      </c>
      <c r="C98" s="10" t="s">
        <v>147</v>
      </c>
      <c r="D98" s="29">
        <v>11351546</v>
      </c>
    </row>
    <row r="99" spans="1:4" s="1" customFormat="1" x14ac:dyDescent="0.2">
      <c r="A99" s="20">
        <v>85</v>
      </c>
      <c r="B99" s="13" t="s">
        <v>148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149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150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151</v>
      </c>
      <c r="C102" s="10" t="s">
        <v>42</v>
      </c>
      <c r="D102" s="29">
        <v>8638993</v>
      </c>
    </row>
    <row r="103" spans="1:4" s="1" customFormat="1" x14ac:dyDescent="0.2">
      <c r="A103" s="20">
        <v>89</v>
      </c>
      <c r="B103" s="12" t="s">
        <v>153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154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155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156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157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158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159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161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s="1" customFormat="1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s="1" customFormat="1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s="1" customFormat="1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s="1" customFormat="1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s="1" customFormat="1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s="1" customFormat="1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s="1" customFormat="1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s="1" customFormat="1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s="1" customFormat="1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s="1" customFormat="1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s="1" customFormat="1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s="1" customFormat="1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s="1" customFormat="1" x14ac:dyDescent="0.2">
      <c r="A124" s="20">
        <v>110</v>
      </c>
      <c r="B124" s="12" t="s">
        <v>330</v>
      </c>
      <c r="C124" s="10" t="s">
        <v>318</v>
      </c>
      <c r="D124" s="29">
        <v>0</v>
      </c>
    </row>
    <row r="125" spans="1:4" s="1" customFormat="1" x14ac:dyDescent="0.2">
      <c r="A125" s="20">
        <v>111</v>
      </c>
      <c r="B125" s="52" t="s">
        <v>419</v>
      </c>
      <c r="C125" s="15" t="s">
        <v>420</v>
      </c>
      <c r="D125" s="29">
        <v>0</v>
      </c>
    </row>
    <row r="126" spans="1:4" s="1" customFormat="1" x14ac:dyDescent="0.2">
      <c r="A126" s="20">
        <v>112</v>
      </c>
      <c r="B126" s="13" t="s">
        <v>187</v>
      </c>
      <c r="C126" s="10" t="s">
        <v>321</v>
      </c>
      <c r="D126" s="29">
        <v>0</v>
      </c>
    </row>
    <row r="127" spans="1:4" s="1" customFormat="1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s="1" customFormat="1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s="1" customFormat="1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s="1" customFormat="1" x14ac:dyDescent="0.2">
      <c r="A131" s="20">
        <v>117</v>
      </c>
      <c r="B131" s="21" t="s">
        <v>194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195</v>
      </c>
      <c r="C132" s="10" t="s">
        <v>45</v>
      </c>
      <c r="D132" s="29">
        <v>33112454</v>
      </c>
    </row>
    <row r="133" spans="1:4" s="1" customFormat="1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s="1" customFormat="1" x14ac:dyDescent="0.2">
      <c r="A134" s="20">
        <v>120</v>
      </c>
      <c r="B134" s="12" t="s">
        <v>197</v>
      </c>
      <c r="C134" s="10" t="s">
        <v>47</v>
      </c>
      <c r="D134" s="29">
        <v>0</v>
      </c>
    </row>
    <row r="135" spans="1:4" s="1" customFormat="1" x14ac:dyDescent="0.2">
      <c r="A135" s="20">
        <v>121</v>
      </c>
      <c r="B135" s="21" t="s">
        <v>198</v>
      </c>
      <c r="C135" s="10" t="s">
        <v>46</v>
      </c>
      <c r="D135" s="29">
        <v>0</v>
      </c>
    </row>
    <row r="136" spans="1:4" s="1" customFormat="1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s="1" customFormat="1" x14ac:dyDescent="0.2">
      <c r="A137" s="20">
        <v>123</v>
      </c>
      <c r="B137" s="21" t="s">
        <v>201</v>
      </c>
      <c r="C137" s="10" t="s">
        <v>470</v>
      </c>
      <c r="D137" s="29">
        <v>1083700</v>
      </c>
    </row>
    <row r="138" spans="1:4" s="1" customFormat="1" x14ac:dyDescent="0.2">
      <c r="A138" s="20">
        <v>124</v>
      </c>
      <c r="B138" s="12" t="s">
        <v>202</v>
      </c>
      <c r="C138" s="10" t="s">
        <v>227</v>
      </c>
      <c r="D138" s="29">
        <v>54528533</v>
      </c>
    </row>
    <row r="139" spans="1:4" s="1" customFormat="1" x14ac:dyDescent="0.2">
      <c r="A139" s="20">
        <v>125</v>
      </c>
      <c r="B139" s="13" t="s">
        <v>203</v>
      </c>
      <c r="C139" s="10" t="s">
        <v>460</v>
      </c>
      <c r="D139" s="29">
        <v>73798820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4334800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3" t="s">
        <v>252</v>
      </c>
      <c r="C143" s="85" t="s">
        <v>253</v>
      </c>
      <c r="D143" s="29">
        <v>0</v>
      </c>
    </row>
    <row r="144" spans="1:4" x14ac:dyDescent="0.2">
      <c r="A144" s="20">
        <v>130</v>
      </c>
      <c r="B144" s="86" t="s">
        <v>254</v>
      </c>
      <c r="C144" s="41" t="s">
        <v>255</v>
      </c>
      <c r="D144" s="29">
        <v>0</v>
      </c>
    </row>
    <row r="145" spans="1:52" x14ac:dyDescent="0.2">
      <c r="A145" s="20">
        <v>131</v>
      </c>
      <c r="B145" s="87" t="s">
        <v>256</v>
      </c>
      <c r="C145" s="135" t="s">
        <v>417</v>
      </c>
      <c r="D145" s="29">
        <v>0</v>
      </c>
    </row>
    <row r="146" spans="1:52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52" x14ac:dyDescent="0.2">
      <c r="A147" s="20">
        <v>133</v>
      </c>
      <c r="B147" s="52" t="s">
        <v>312</v>
      </c>
      <c r="C147" s="28" t="s">
        <v>311</v>
      </c>
      <c r="D147" s="29">
        <v>0</v>
      </c>
    </row>
    <row r="148" spans="1:52" s="4" customFormat="1" x14ac:dyDescent="0.2">
      <c r="A148" s="20">
        <v>134</v>
      </c>
      <c r="B148" s="52" t="s">
        <v>320</v>
      </c>
      <c r="C148" s="28" t="s">
        <v>317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</row>
    <row r="149" spans="1:52" x14ac:dyDescent="0.2">
      <c r="A149" s="20">
        <v>135</v>
      </c>
      <c r="B149" s="52" t="s">
        <v>412</v>
      </c>
      <c r="C149" s="15" t="s">
        <v>413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1"/>
  <sheetViews>
    <sheetView tabSelected="1" zoomScale="90" zoomScaleNormal="90" workbookViewId="0">
      <pane xSplit="3" ySplit="7" topLeftCell="D125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E151" sqref="E151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3" width="16.140625" style="1" customWidth="1"/>
    <col min="14" max="14" width="21.8554687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N1" s="45"/>
    </row>
    <row r="2" spans="1:14" ht="39.75" customHeight="1" x14ac:dyDescent="0.2">
      <c r="A2" s="311" t="s">
        <v>437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278</v>
      </c>
    </row>
    <row r="4" spans="1:14" s="3" customFormat="1" ht="15.75" customHeight="1" x14ac:dyDescent="0.2">
      <c r="A4" s="300" t="s">
        <v>43</v>
      </c>
      <c r="B4" s="300" t="s">
        <v>56</v>
      </c>
      <c r="C4" s="300" t="s">
        <v>44</v>
      </c>
      <c r="D4" s="433" t="s">
        <v>291</v>
      </c>
      <c r="E4" s="433"/>
      <c r="F4" s="433"/>
      <c r="G4" s="433"/>
      <c r="H4" s="433"/>
      <c r="I4" s="433"/>
      <c r="J4" s="433"/>
      <c r="K4" s="433"/>
      <c r="L4" s="433"/>
      <c r="M4" s="433"/>
      <c r="N4" s="433"/>
    </row>
    <row r="5" spans="1:14" ht="25.5" customHeight="1" x14ac:dyDescent="0.2">
      <c r="A5" s="300"/>
      <c r="B5" s="300"/>
      <c r="C5" s="300"/>
      <c r="D5" s="433" t="s">
        <v>274</v>
      </c>
      <c r="E5" s="434" t="s">
        <v>444</v>
      </c>
      <c r="F5" s="434" t="s">
        <v>445</v>
      </c>
      <c r="G5" s="437" t="s">
        <v>322</v>
      </c>
      <c r="H5" s="437" t="s">
        <v>323</v>
      </c>
      <c r="I5" s="437" t="s">
        <v>324</v>
      </c>
      <c r="J5" s="437" t="s">
        <v>421</v>
      </c>
      <c r="K5" s="433" t="s">
        <v>415</v>
      </c>
      <c r="L5" s="433" t="s">
        <v>292</v>
      </c>
      <c r="M5" s="433"/>
      <c r="N5" s="433"/>
    </row>
    <row r="6" spans="1:14" ht="26.25" customHeight="1" x14ac:dyDescent="0.2">
      <c r="A6" s="300"/>
      <c r="B6" s="300"/>
      <c r="C6" s="300"/>
      <c r="D6" s="433"/>
      <c r="E6" s="435"/>
      <c r="F6" s="435"/>
      <c r="G6" s="438"/>
      <c r="H6" s="438"/>
      <c r="I6" s="438"/>
      <c r="J6" s="438"/>
      <c r="K6" s="433"/>
      <c r="L6" s="433" t="s">
        <v>293</v>
      </c>
      <c r="M6" s="440" t="s">
        <v>316</v>
      </c>
      <c r="N6" s="441"/>
    </row>
    <row r="7" spans="1:14" ht="66.75" customHeight="1" x14ac:dyDescent="0.2">
      <c r="A7" s="300"/>
      <c r="B7" s="300"/>
      <c r="C7" s="300"/>
      <c r="D7" s="433"/>
      <c r="E7" s="436"/>
      <c r="F7" s="436"/>
      <c r="G7" s="439"/>
      <c r="H7" s="439"/>
      <c r="I7" s="439"/>
      <c r="J7" s="439"/>
      <c r="K7" s="433"/>
      <c r="L7" s="433"/>
      <c r="M7" s="253" t="s">
        <v>315</v>
      </c>
      <c r="N7" s="252" t="s">
        <v>467</v>
      </c>
    </row>
    <row r="8" spans="1:14" s="3" customFormat="1" x14ac:dyDescent="0.2">
      <c r="A8" s="442" t="s">
        <v>225</v>
      </c>
      <c r="B8" s="442"/>
      <c r="C8" s="442"/>
      <c r="D8" s="37">
        <f>D11+D10+D9</f>
        <v>8315218419.9450006</v>
      </c>
      <c r="E8" s="37">
        <f t="shared" ref="E8:N8" si="0">E11+E10+E9</f>
        <v>130370254.88</v>
      </c>
      <c r="F8" s="37">
        <f t="shared" si="0"/>
        <v>43714193.18</v>
      </c>
      <c r="G8" s="37">
        <f t="shared" si="0"/>
        <v>464248960.11999995</v>
      </c>
      <c r="H8" s="37">
        <f t="shared" si="0"/>
        <v>6694030.2999999998</v>
      </c>
      <c r="I8" s="37">
        <f t="shared" si="0"/>
        <v>459164017</v>
      </c>
      <c r="J8" s="37">
        <f t="shared" si="0"/>
        <v>5119776.1000000006</v>
      </c>
      <c r="K8" s="37">
        <f t="shared" si="0"/>
        <v>534974003.11166662</v>
      </c>
      <c r="L8" s="37">
        <f t="shared" si="0"/>
        <v>548260803.95333326</v>
      </c>
      <c r="M8" s="37">
        <f t="shared" si="0"/>
        <v>2248681471.3000002</v>
      </c>
      <c r="N8" s="37">
        <f t="shared" si="0"/>
        <v>3873990910</v>
      </c>
    </row>
    <row r="9" spans="1:14" s="3" customFormat="1" ht="11.25" customHeight="1" x14ac:dyDescent="0.2">
      <c r="A9" s="258"/>
      <c r="B9" s="258"/>
      <c r="C9" s="11" t="s">
        <v>53</v>
      </c>
      <c r="D9" s="38">
        <v>64238710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64237413</v>
      </c>
      <c r="L9" s="38">
        <v>0</v>
      </c>
      <c r="M9" s="38">
        <v>0</v>
      </c>
      <c r="N9" s="38">
        <v>0</v>
      </c>
    </row>
    <row r="10" spans="1:14" s="3" customFormat="1" ht="21.75" customHeight="1" x14ac:dyDescent="0.2">
      <c r="A10" s="258"/>
      <c r="B10" s="258"/>
      <c r="C10" s="11" t="s">
        <v>280</v>
      </c>
      <c r="D10" s="38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38"/>
      <c r="M10" s="38"/>
      <c r="N10" s="38">
        <v>90383518</v>
      </c>
    </row>
    <row r="11" spans="1:14" s="3" customFormat="1" x14ac:dyDescent="0.2">
      <c r="A11" s="442" t="s">
        <v>224</v>
      </c>
      <c r="B11" s="442"/>
      <c r="C11" s="442"/>
      <c r="D11" s="74">
        <f t="shared" si="1"/>
        <v>8160596191.9450006</v>
      </c>
      <c r="E11" s="74">
        <f t="shared" ref="E11:N11" si="2">SUM(E12:E148)-E92</f>
        <v>130369422.88</v>
      </c>
      <c r="F11" s="74">
        <f t="shared" si="2"/>
        <v>43713728.18</v>
      </c>
      <c r="G11" s="74">
        <f t="shared" si="2"/>
        <v>464248960.11999995</v>
      </c>
      <c r="H11" s="74">
        <f t="shared" si="2"/>
        <v>6694030.2999999998</v>
      </c>
      <c r="I11" s="74">
        <f t="shared" si="2"/>
        <v>459164017</v>
      </c>
      <c r="J11" s="74">
        <f t="shared" si="2"/>
        <v>5119776.1000000006</v>
      </c>
      <c r="K11" s="74">
        <f t="shared" si="2"/>
        <v>470736590.11166662</v>
      </c>
      <c r="L11" s="74">
        <f t="shared" si="2"/>
        <v>548260803.95333326</v>
      </c>
      <c r="M11" s="74">
        <f t="shared" si="2"/>
        <v>2248681471.3000002</v>
      </c>
      <c r="N11" s="74">
        <f t="shared" si="2"/>
        <v>3783607392</v>
      </c>
    </row>
    <row r="12" spans="1:14" ht="12" customHeight="1" x14ac:dyDescent="0.2">
      <c r="A12" s="20">
        <v>1</v>
      </c>
      <c r="B12" s="12" t="s">
        <v>57</v>
      </c>
      <c r="C12" s="10" t="s">
        <v>41</v>
      </c>
      <c r="D12" s="38">
        <f>ROUND(G12+H12+I12+J12+K12+L12+M12+N12+E12+F12,0)</f>
        <v>35973864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10682860</v>
      </c>
      <c r="N12" s="42">
        <v>17582003</v>
      </c>
    </row>
    <row r="13" spans="1:14" x14ac:dyDescent="0.2">
      <c r="A13" s="20">
        <v>2</v>
      </c>
      <c r="B13" s="13" t="s">
        <v>58</v>
      </c>
      <c r="C13" s="10" t="s">
        <v>210</v>
      </c>
      <c r="D13" s="38">
        <f t="shared" ref="D13:D76" si="3">ROUND(G13+H13+I13+J13+K13+L13+M13+N13+E13+F13,0)</f>
        <v>36320574</v>
      </c>
      <c r="E13" s="38">
        <v>574752.19999999995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10849186</v>
      </c>
      <c r="N13" s="42">
        <v>18230799</v>
      </c>
    </row>
    <row r="14" spans="1:14" x14ac:dyDescent="0.2">
      <c r="A14" s="20">
        <v>3</v>
      </c>
      <c r="B14" s="21" t="s">
        <v>59</v>
      </c>
      <c r="C14" s="10" t="s">
        <v>5</v>
      </c>
      <c r="D14" s="38">
        <f t="shared" si="3"/>
        <v>111475460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33693666</v>
      </c>
      <c r="N14" s="42">
        <v>53703229</v>
      </c>
    </row>
    <row r="15" spans="1:14" ht="14.25" customHeight="1" x14ac:dyDescent="0.2">
      <c r="A15" s="20">
        <v>4</v>
      </c>
      <c r="B15" s="12" t="s">
        <v>60</v>
      </c>
      <c r="C15" s="10" t="s">
        <v>211</v>
      </c>
      <c r="D15" s="38">
        <f t="shared" si="3"/>
        <v>38655617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11756127</v>
      </c>
      <c r="N15" s="42">
        <v>19805030</v>
      </c>
    </row>
    <row r="16" spans="1:14" x14ac:dyDescent="0.2">
      <c r="A16" s="20">
        <v>5</v>
      </c>
      <c r="B16" s="12" t="s">
        <v>61</v>
      </c>
      <c r="C16" s="10" t="s">
        <v>8</v>
      </c>
      <c r="D16" s="38">
        <f t="shared" si="3"/>
        <v>41880471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12754652</v>
      </c>
      <c r="N16" s="42">
        <v>21096454</v>
      </c>
    </row>
    <row r="17" spans="1:14" x14ac:dyDescent="0.2">
      <c r="A17" s="20">
        <v>6</v>
      </c>
      <c r="B17" s="21" t="s">
        <v>62</v>
      </c>
      <c r="C17" s="10" t="s">
        <v>63</v>
      </c>
      <c r="D17" s="38">
        <f t="shared" si="3"/>
        <v>297519726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85504037</v>
      </c>
      <c r="N17" s="42">
        <v>136628147</v>
      </c>
    </row>
    <row r="18" spans="1:14" x14ac:dyDescent="0.2">
      <c r="A18" s="20">
        <v>7</v>
      </c>
      <c r="B18" s="12" t="s">
        <v>64</v>
      </c>
      <c r="C18" s="10" t="s">
        <v>212</v>
      </c>
      <c r="D18" s="38">
        <f t="shared" si="3"/>
        <v>108948239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33363168</v>
      </c>
      <c r="N18" s="42">
        <v>54957379</v>
      </c>
    </row>
    <row r="19" spans="1:14" x14ac:dyDescent="0.2">
      <c r="A19" s="20">
        <v>8</v>
      </c>
      <c r="B19" s="21" t="s">
        <v>65</v>
      </c>
      <c r="C19" s="10" t="s">
        <v>17</v>
      </c>
      <c r="D19" s="38">
        <f t="shared" si="3"/>
        <v>43520154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13476308</v>
      </c>
      <c r="N19" s="42">
        <v>22171372</v>
      </c>
    </row>
    <row r="20" spans="1:14" x14ac:dyDescent="0.2">
      <c r="A20" s="20">
        <v>9</v>
      </c>
      <c r="B20" s="21" t="s">
        <v>66</v>
      </c>
      <c r="C20" s="10" t="s">
        <v>6</v>
      </c>
      <c r="D20" s="38">
        <f t="shared" si="3"/>
        <v>41664130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11988946</v>
      </c>
      <c r="N20" s="42">
        <v>19848046</v>
      </c>
    </row>
    <row r="21" spans="1:14" x14ac:dyDescent="0.2">
      <c r="A21" s="20">
        <v>10</v>
      </c>
      <c r="B21" s="21" t="s">
        <v>67</v>
      </c>
      <c r="C21" s="10" t="s">
        <v>18</v>
      </c>
      <c r="D21" s="38">
        <f t="shared" si="3"/>
        <v>52798820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15435615</v>
      </c>
      <c r="N21" s="42">
        <v>25805574</v>
      </c>
    </row>
    <row r="22" spans="1:14" x14ac:dyDescent="0.2">
      <c r="A22" s="20">
        <v>11</v>
      </c>
      <c r="B22" s="21" t="s">
        <v>68</v>
      </c>
      <c r="C22" s="10" t="s">
        <v>7</v>
      </c>
      <c r="D22" s="38">
        <f t="shared" si="3"/>
        <v>41248480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11859798</v>
      </c>
      <c r="N22" s="42">
        <v>19935751</v>
      </c>
    </row>
    <row r="23" spans="1:14" x14ac:dyDescent="0.2">
      <c r="A23" s="20">
        <v>12</v>
      </c>
      <c r="B23" s="21" t="s">
        <v>69</v>
      </c>
      <c r="C23" s="10" t="s">
        <v>19</v>
      </c>
      <c r="D23" s="38">
        <f t="shared" si="3"/>
        <v>77908189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24281046</v>
      </c>
      <c r="N23" s="42">
        <v>39949615</v>
      </c>
    </row>
    <row r="24" spans="1:14" x14ac:dyDescent="0.2">
      <c r="A24" s="20">
        <v>13</v>
      </c>
      <c r="B24" s="21" t="s">
        <v>231</v>
      </c>
      <c r="C24" s="10" t="s">
        <v>232</v>
      </c>
      <c r="D24" s="38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70</v>
      </c>
      <c r="C25" s="10" t="s">
        <v>22</v>
      </c>
      <c r="D25" s="38">
        <f t="shared" si="3"/>
        <v>51101207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16007385</v>
      </c>
      <c r="N25" s="42">
        <v>25789039</v>
      </c>
    </row>
    <row r="26" spans="1:14" x14ac:dyDescent="0.2">
      <c r="A26" s="20">
        <v>15</v>
      </c>
      <c r="B26" s="21" t="s">
        <v>71</v>
      </c>
      <c r="C26" s="10" t="s">
        <v>10</v>
      </c>
      <c r="D26" s="38">
        <f t="shared" si="3"/>
        <v>76981448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22983902</v>
      </c>
      <c r="N26" s="42">
        <v>39253005</v>
      </c>
    </row>
    <row r="27" spans="1:14" x14ac:dyDescent="0.2">
      <c r="A27" s="20">
        <v>16</v>
      </c>
      <c r="B27" s="21" t="s">
        <v>72</v>
      </c>
      <c r="C27" s="10" t="s">
        <v>343</v>
      </c>
      <c r="D27" s="38">
        <f t="shared" si="3"/>
        <v>94755734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29473990</v>
      </c>
      <c r="N27" s="42">
        <v>48842045</v>
      </c>
    </row>
    <row r="28" spans="1:14" x14ac:dyDescent="0.2">
      <c r="A28" s="20">
        <v>17</v>
      </c>
      <c r="B28" s="21" t="s">
        <v>73</v>
      </c>
      <c r="C28" s="10" t="s">
        <v>9</v>
      </c>
      <c r="D28" s="38">
        <f t="shared" si="3"/>
        <v>174391565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52079232</v>
      </c>
      <c r="N28" s="42">
        <v>88973312</v>
      </c>
    </row>
    <row r="29" spans="1:14" x14ac:dyDescent="0.2">
      <c r="A29" s="20">
        <v>18</v>
      </c>
      <c r="B29" s="12" t="s">
        <v>74</v>
      </c>
      <c r="C29" s="10" t="s">
        <v>11</v>
      </c>
      <c r="D29" s="38">
        <f t="shared" si="3"/>
        <v>31962311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9330667</v>
      </c>
      <c r="N29" s="42">
        <v>15949771</v>
      </c>
    </row>
    <row r="30" spans="1:14" x14ac:dyDescent="0.2">
      <c r="A30" s="20">
        <v>19</v>
      </c>
      <c r="B30" s="12" t="s">
        <v>75</v>
      </c>
      <c r="C30" s="10" t="s">
        <v>213</v>
      </c>
      <c r="D30" s="38">
        <f t="shared" si="3"/>
        <v>26676968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7677604</v>
      </c>
      <c r="N30" s="42">
        <v>12660966</v>
      </c>
    </row>
    <row r="31" spans="1:14" x14ac:dyDescent="0.2">
      <c r="A31" s="20">
        <v>20</v>
      </c>
      <c r="B31" s="12" t="s">
        <v>76</v>
      </c>
      <c r="C31" s="10" t="s">
        <v>344</v>
      </c>
      <c r="D31" s="38">
        <f t="shared" si="3"/>
        <v>130951365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38632399</v>
      </c>
      <c r="N31" s="42">
        <v>64999863</v>
      </c>
    </row>
    <row r="32" spans="1:14" x14ac:dyDescent="0.2">
      <c r="A32" s="20">
        <v>21</v>
      </c>
      <c r="B32" s="12" t="s">
        <v>77</v>
      </c>
      <c r="C32" s="10" t="s">
        <v>38</v>
      </c>
      <c r="D32" s="38">
        <f t="shared" si="3"/>
        <v>108827579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</v>
      </c>
      <c r="K32" s="42">
        <v>0</v>
      </c>
      <c r="L32" s="42">
        <v>12174915.6</v>
      </c>
      <c r="M32" s="42">
        <v>31678700</v>
      </c>
      <c r="N32" s="42">
        <v>49656110</v>
      </c>
    </row>
    <row r="33" spans="1:14" x14ac:dyDescent="0.2">
      <c r="A33" s="20">
        <v>22</v>
      </c>
      <c r="B33" s="21" t="s">
        <v>78</v>
      </c>
      <c r="C33" s="10" t="s">
        <v>79</v>
      </c>
      <c r="D33" s="38">
        <f t="shared" si="3"/>
        <v>51209851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14535424</v>
      </c>
      <c r="N33" s="42">
        <v>24610892</v>
      </c>
    </row>
    <row r="34" spans="1:14" ht="12" customHeight="1" x14ac:dyDescent="0.2">
      <c r="A34" s="20">
        <v>23</v>
      </c>
      <c r="B34" s="21" t="s">
        <v>80</v>
      </c>
      <c r="C34" s="10" t="s">
        <v>81</v>
      </c>
      <c r="D34" s="38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82</v>
      </c>
      <c r="C35" s="10" t="s">
        <v>83</v>
      </c>
      <c r="D35" s="38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84</v>
      </c>
      <c r="C36" s="10" t="s">
        <v>85</v>
      </c>
      <c r="D36" s="38">
        <f t="shared" si="3"/>
        <v>454888597</v>
      </c>
      <c r="E36" s="261">
        <v>10036723.619999999</v>
      </c>
      <c r="F36" s="261">
        <f>1267131+409856+204928</f>
        <v>1881915</v>
      </c>
      <c r="G36" s="38">
        <v>27457657.831666701</v>
      </c>
      <c r="H36" s="38">
        <v>8348</v>
      </c>
      <c r="I36" s="38">
        <v>35962040.524999999</v>
      </c>
      <c r="J36" s="38">
        <v>17654.400000000001</v>
      </c>
      <c r="K36" s="42">
        <f>35495942.655+793212</f>
        <v>36289154.655000001</v>
      </c>
      <c r="L36" s="42">
        <f>44847723+164378</f>
        <v>45012101</v>
      </c>
      <c r="M36" s="42">
        <v>20420989</v>
      </c>
      <c r="N36" s="42">
        <f>263294197+14507816</f>
        <v>277802013</v>
      </c>
    </row>
    <row r="37" spans="1:14" ht="15.75" customHeight="1" x14ac:dyDescent="0.2">
      <c r="A37" s="20">
        <v>26</v>
      </c>
      <c r="B37" s="21" t="s">
        <v>86</v>
      </c>
      <c r="C37" s="10" t="s">
        <v>87</v>
      </c>
      <c r="D37" s="38">
        <f t="shared" si="3"/>
        <v>0</v>
      </c>
      <c r="E37" s="261"/>
      <c r="F37" s="261"/>
      <c r="G37" s="38">
        <v>0</v>
      </c>
      <c r="H37" s="38">
        <v>0</v>
      </c>
      <c r="I37" s="38">
        <v>0</v>
      </c>
      <c r="J37" s="38">
        <v>0</v>
      </c>
      <c r="K37" s="42"/>
      <c r="L37" s="42"/>
      <c r="M37" s="42">
        <v>0</v>
      </c>
      <c r="N37" s="42"/>
    </row>
    <row r="38" spans="1:14" x14ac:dyDescent="0.2">
      <c r="A38" s="20">
        <v>27</v>
      </c>
      <c r="B38" s="13" t="s">
        <v>88</v>
      </c>
      <c r="C38" s="10" t="s">
        <v>89</v>
      </c>
      <c r="D38" s="38">
        <f t="shared" si="3"/>
        <v>153330309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142654078</v>
      </c>
      <c r="N38" s="42">
        <v>0</v>
      </c>
    </row>
    <row r="39" spans="1:14" x14ac:dyDescent="0.2">
      <c r="A39" s="20">
        <v>28</v>
      </c>
      <c r="B39" s="13" t="s">
        <v>90</v>
      </c>
      <c r="C39" s="10" t="s">
        <v>39</v>
      </c>
      <c r="D39" s="38">
        <f t="shared" si="3"/>
        <v>147171051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44353541</v>
      </c>
      <c r="N39" s="42">
        <v>70516889</v>
      </c>
    </row>
    <row r="40" spans="1:14" ht="12.75" customHeight="1" x14ac:dyDescent="0.2">
      <c r="A40" s="20">
        <v>29</v>
      </c>
      <c r="B40" s="12" t="s">
        <v>91</v>
      </c>
      <c r="C40" s="10" t="s">
        <v>37</v>
      </c>
      <c r="D40" s="38">
        <f t="shared" si="3"/>
        <v>215723343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71001012</v>
      </c>
      <c r="N40" s="42">
        <v>101653785</v>
      </c>
    </row>
    <row r="41" spans="1:14" x14ac:dyDescent="0.2">
      <c r="A41" s="20">
        <v>30</v>
      </c>
      <c r="B41" s="13" t="s">
        <v>92</v>
      </c>
      <c r="C41" s="10" t="s">
        <v>16</v>
      </c>
      <c r="D41" s="38">
        <f t="shared" si="3"/>
        <v>45810594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13921380</v>
      </c>
      <c r="N41" s="42">
        <v>22497730</v>
      </c>
    </row>
    <row r="42" spans="1:14" x14ac:dyDescent="0.2">
      <c r="A42" s="20">
        <v>31</v>
      </c>
      <c r="B42" s="21" t="s">
        <v>93</v>
      </c>
      <c r="C42" s="10" t="s">
        <v>21</v>
      </c>
      <c r="D42" s="38">
        <f t="shared" si="3"/>
        <v>146925258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46063692</v>
      </c>
      <c r="N42" s="42">
        <v>76689818</v>
      </c>
    </row>
    <row r="43" spans="1:14" x14ac:dyDescent="0.2">
      <c r="A43" s="20">
        <v>32</v>
      </c>
      <c r="B43" s="13" t="s">
        <v>94</v>
      </c>
      <c r="C43" s="10" t="s">
        <v>24</v>
      </c>
      <c r="D43" s="38">
        <f t="shared" si="3"/>
        <v>57220555</v>
      </c>
      <c r="E43" s="38">
        <v>986909</v>
      </c>
      <c r="F43" s="38">
        <v>714458</v>
      </c>
      <c r="G43" s="38">
        <v>2837998.99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18378860</v>
      </c>
      <c r="N43" s="42">
        <v>30514962</v>
      </c>
    </row>
    <row r="44" spans="1:14" x14ac:dyDescent="0.2">
      <c r="A44" s="20">
        <v>33</v>
      </c>
      <c r="B44" s="12" t="s">
        <v>95</v>
      </c>
      <c r="C44" s="10" t="s">
        <v>214</v>
      </c>
      <c r="D44" s="38">
        <f t="shared" si="3"/>
        <v>145019988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44826859</v>
      </c>
      <c r="N44" s="42">
        <v>74020898</v>
      </c>
    </row>
    <row r="45" spans="1:14" x14ac:dyDescent="0.2">
      <c r="A45" s="20">
        <v>34</v>
      </c>
      <c r="B45" s="14" t="s">
        <v>96</v>
      </c>
      <c r="C45" s="15" t="s">
        <v>215</v>
      </c>
      <c r="D45" s="38">
        <f t="shared" si="3"/>
        <v>51031794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26797896</v>
      </c>
    </row>
    <row r="46" spans="1:14" x14ac:dyDescent="0.2">
      <c r="A46" s="20">
        <v>35</v>
      </c>
      <c r="B46" s="12" t="s">
        <v>97</v>
      </c>
      <c r="C46" s="10" t="s">
        <v>216</v>
      </c>
      <c r="D46" s="38">
        <f t="shared" si="3"/>
        <v>32257471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10049883</v>
      </c>
      <c r="N46" s="42">
        <v>17190493</v>
      </c>
    </row>
    <row r="47" spans="1:14" x14ac:dyDescent="0.2">
      <c r="A47" s="20">
        <v>36</v>
      </c>
      <c r="B47" s="12" t="s">
        <v>98</v>
      </c>
      <c r="C47" s="10" t="s">
        <v>23</v>
      </c>
      <c r="D47" s="38">
        <f t="shared" si="3"/>
        <v>58422119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17312141</v>
      </c>
      <c r="N47" s="42">
        <v>30231224</v>
      </c>
    </row>
    <row r="48" spans="1:14" x14ac:dyDescent="0.2">
      <c r="A48" s="20">
        <v>37</v>
      </c>
      <c r="B48" s="21" t="s">
        <v>99</v>
      </c>
      <c r="C48" s="10" t="s">
        <v>20</v>
      </c>
      <c r="D48" s="38">
        <f t="shared" si="3"/>
        <v>27503862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13298118</v>
      </c>
    </row>
    <row r="49" spans="1:14" x14ac:dyDescent="0.2">
      <c r="A49" s="20">
        <v>38</v>
      </c>
      <c r="B49" s="13" t="s">
        <v>100</v>
      </c>
      <c r="C49" s="10" t="s">
        <v>101</v>
      </c>
      <c r="D49" s="38">
        <f t="shared" si="3"/>
        <v>19231480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314220</v>
      </c>
      <c r="N49" s="42">
        <v>14056066</v>
      </c>
    </row>
    <row r="50" spans="1:14" x14ac:dyDescent="0.2">
      <c r="A50" s="20">
        <v>39</v>
      </c>
      <c r="B50" s="21" t="s">
        <v>102</v>
      </c>
      <c r="C50" s="10" t="s">
        <v>103</v>
      </c>
      <c r="D50" s="38">
        <f t="shared" si="3"/>
        <v>220158342</v>
      </c>
      <c r="E50" s="175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16001892.294999998</v>
      </c>
      <c r="L50" s="42">
        <v>23152396</v>
      </c>
      <c r="M50" s="42">
        <v>57918602</v>
      </c>
      <c r="N50" s="42">
        <v>94171118</v>
      </c>
    </row>
    <row r="51" spans="1:14" x14ac:dyDescent="0.2">
      <c r="A51" s="20">
        <v>40</v>
      </c>
      <c r="B51" s="12" t="s">
        <v>104</v>
      </c>
      <c r="C51" s="10" t="s">
        <v>221</v>
      </c>
      <c r="D51" s="38">
        <f t="shared" si="3"/>
        <v>46731702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22800648</v>
      </c>
    </row>
    <row r="52" spans="1:14" ht="10.5" customHeight="1" x14ac:dyDescent="0.2">
      <c r="A52" s="20">
        <v>41</v>
      </c>
      <c r="B52" s="12" t="s">
        <v>105</v>
      </c>
      <c r="C52" s="10" t="s">
        <v>2</v>
      </c>
      <c r="D52" s="38">
        <f t="shared" si="3"/>
        <v>157321325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46661808</v>
      </c>
      <c r="N52" s="42">
        <v>81053905</v>
      </c>
    </row>
    <row r="53" spans="1:14" x14ac:dyDescent="0.2">
      <c r="A53" s="20">
        <v>42</v>
      </c>
      <c r="B53" s="21" t="s">
        <v>106</v>
      </c>
      <c r="C53" s="10" t="s">
        <v>3</v>
      </c>
      <c r="D53" s="38">
        <f t="shared" si="3"/>
        <v>35720318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10946097</v>
      </c>
      <c r="N53" s="42">
        <v>18554026</v>
      </c>
    </row>
    <row r="54" spans="1:14" x14ac:dyDescent="0.2">
      <c r="A54" s="20">
        <v>43</v>
      </c>
      <c r="B54" s="13" t="s">
        <v>152</v>
      </c>
      <c r="C54" s="10" t="s">
        <v>32</v>
      </c>
      <c r="D54" s="38">
        <f t="shared" si="3"/>
        <v>48754906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13947039</v>
      </c>
      <c r="N54" s="42">
        <v>23162161</v>
      </c>
    </row>
    <row r="55" spans="1:14" x14ac:dyDescent="0.2">
      <c r="A55" s="20">
        <v>44</v>
      </c>
      <c r="B55" s="21" t="s">
        <v>107</v>
      </c>
      <c r="C55" s="10" t="s">
        <v>217</v>
      </c>
      <c r="D55" s="38">
        <f t="shared" si="3"/>
        <v>54247339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16464301</v>
      </c>
      <c r="N55" s="42">
        <v>28603325</v>
      </c>
    </row>
    <row r="56" spans="1:14" ht="10.5" customHeight="1" x14ac:dyDescent="0.2">
      <c r="A56" s="20">
        <v>45</v>
      </c>
      <c r="B56" s="13" t="s">
        <v>108</v>
      </c>
      <c r="C56" s="10" t="s">
        <v>0</v>
      </c>
      <c r="D56" s="38">
        <f t="shared" si="3"/>
        <v>69167546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19887817</v>
      </c>
      <c r="N56" s="42">
        <v>33579168</v>
      </c>
    </row>
    <row r="57" spans="1:14" x14ac:dyDescent="0.2">
      <c r="A57" s="20">
        <v>46</v>
      </c>
      <c r="B57" s="21" t="s">
        <v>109</v>
      </c>
      <c r="C57" s="10" t="s">
        <v>4</v>
      </c>
      <c r="D57" s="38">
        <f t="shared" si="3"/>
        <v>24543288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11759118</v>
      </c>
    </row>
    <row r="58" spans="1:14" x14ac:dyDescent="0.2">
      <c r="A58" s="20">
        <v>47</v>
      </c>
      <c r="B58" s="13" t="s">
        <v>110</v>
      </c>
      <c r="C58" s="10" t="s">
        <v>1</v>
      </c>
      <c r="D58" s="38">
        <f t="shared" si="3"/>
        <v>44976613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23444437</v>
      </c>
    </row>
    <row r="59" spans="1:14" x14ac:dyDescent="0.2">
      <c r="A59" s="20">
        <v>48</v>
      </c>
      <c r="B59" s="21" t="s">
        <v>111</v>
      </c>
      <c r="C59" s="10" t="s">
        <v>218</v>
      </c>
      <c r="D59" s="38">
        <f t="shared" si="3"/>
        <v>65373252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20181233</v>
      </c>
      <c r="N59" s="42">
        <v>34403679</v>
      </c>
    </row>
    <row r="60" spans="1:14" x14ac:dyDescent="0.2">
      <c r="A60" s="20">
        <v>49</v>
      </c>
      <c r="B60" s="21" t="s">
        <v>112</v>
      </c>
      <c r="C60" s="10" t="s">
        <v>25</v>
      </c>
      <c r="D60" s="38">
        <f t="shared" si="3"/>
        <v>248690042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71681332</v>
      </c>
      <c r="N60" s="42">
        <v>119843928</v>
      </c>
    </row>
    <row r="61" spans="1:14" x14ac:dyDescent="0.2">
      <c r="A61" s="20">
        <v>50</v>
      </c>
      <c r="B61" s="21" t="s">
        <v>160</v>
      </c>
      <c r="C61" s="10" t="s">
        <v>52</v>
      </c>
      <c r="D61" s="38">
        <f t="shared" si="3"/>
        <v>49777212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14775660</v>
      </c>
      <c r="N61" s="42">
        <v>25148973</v>
      </c>
    </row>
    <row r="62" spans="1:14" x14ac:dyDescent="0.2">
      <c r="A62" s="20">
        <v>51</v>
      </c>
      <c r="B62" s="21" t="s">
        <v>113</v>
      </c>
      <c r="C62" s="10" t="s">
        <v>219</v>
      </c>
      <c r="D62" s="38">
        <f t="shared" si="3"/>
        <v>36687370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11247413</v>
      </c>
      <c r="N62" s="42">
        <v>18718587</v>
      </c>
    </row>
    <row r="63" spans="1:14" x14ac:dyDescent="0.2">
      <c r="A63" s="20">
        <v>52</v>
      </c>
      <c r="B63" s="13" t="s">
        <v>162</v>
      </c>
      <c r="C63" s="10" t="s">
        <v>220</v>
      </c>
      <c r="D63" s="38">
        <f t="shared" si="3"/>
        <v>41047345</v>
      </c>
      <c r="E63" s="38">
        <v>663401</v>
      </c>
      <c r="F63" s="38">
        <v>172199</v>
      </c>
      <c r="G63" s="38">
        <v>2605373.6999999997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12284860</v>
      </c>
      <c r="N63" s="42">
        <v>20702701</v>
      </c>
    </row>
    <row r="64" spans="1:14" x14ac:dyDescent="0.2">
      <c r="A64" s="20">
        <v>53</v>
      </c>
      <c r="B64" s="21" t="s">
        <v>223</v>
      </c>
      <c r="C64" s="10" t="s">
        <v>222</v>
      </c>
      <c r="D64" s="38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233</v>
      </c>
      <c r="C65" s="10" t="s">
        <v>234</v>
      </c>
      <c r="D65" s="38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114</v>
      </c>
      <c r="C66" s="10" t="s">
        <v>51</v>
      </c>
      <c r="D66" s="38">
        <f t="shared" si="3"/>
        <v>50636288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47274287</v>
      </c>
    </row>
    <row r="67" spans="1:14" ht="23.25" customHeight="1" x14ac:dyDescent="0.2">
      <c r="A67" s="20">
        <v>56</v>
      </c>
      <c r="B67" s="13" t="s">
        <v>115</v>
      </c>
      <c r="C67" s="10" t="s">
        <v>235</v>
      </c>
      <c r="D67" s="38">
        <f t="shared" si="3"/>
        <v>39427340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L67" s="42">
        <v>662040</v>
      </c>
      <c r="M67" s="42">
        <v>0</v>
      </c>
      <c r="N67" s="42">
        <v>36877671</v>
      </c>
    </row>
    <row r="68" spans="1:14" ht="24" x14ac:dyDescent="0.2">
      <c r="A68" s="20">
        <v>57</v>
      </c>
      <c r="B68" s="12" t="s">
        <v>116</v>
      </c>
      <c r="C68" s="10" t="s">
        <v>117</v>
      </c>
      <c r="D68" s="38">
        <f t="shared" si="3"/>
        <v>0</v>
      </c>
      <c r="E68" s="261"/>
      <c r="F68" s="261"/>
      <c r="G68" s="38">
        <v>0</v>
      </c>
      <c r="H68" s="38">
        <v>0</v>
      </c>
      <c r="I68" s="38">
        <v>0</v>
      </c>
      <c r="J68" s="261"/>
      <c r="K68" s="261"/>
      <c r="L68" s="42"/>
      <c r="M68" s="42"/>
      <c r="N68" s="42"/>
    </row>
    <row r="69" spans="1:14" x14ac:dyDescent="0.2">
      <c r="A69" s="20">
        <v>58</v>
      </c>
      <c r="B69" s="13" t="s">
        <v>118</v>
      </c>
      <c r="C69" s="10" t="s">
        <v>236</v>
      </c>
      <c r="D69" s="38">
        <f t="shared" si="3"/>
        <v>84405708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74498892</v>
      </c>
    </row>
    <row r="70" spans="1:14" ht="22.5" customHeight="1" x14ac:dyDescent="0.2">
      <c r="A70" s="20">
        <v>59</v>
      </c>
      <c r="B70" s="21" t="s">
        <v>119</v>
      </c>
      <c r="C70" s="10" t="s">
        <v>326</v>
      </c>
      <c r="D70" s="38">
        <f t="shared" si="3"/>
        <v>0</v>
      </c>
      <c r="E70" s="261"/>
      <c r="F70" s="261"/>
      <c r="G70" s="38">
        <v>0</v>
      </c>
      <c r="H70" s="38">
        <v>0</v>
      </c>
      <c r="I70" s="38">
        <v>0</v>
      </c>
      <c r="J70" s="261"/>
      <c r="K70" s="42">
        <v>0</v>
      </c>
      <c r="L70" s="42"/>
      <c r="M70" s="42"/>
      <c r="N70" s="42"/>
    </row>
    <row r="71" spans="1:14" ht="24" x14ac:dyDescent="0.2">
      <c r="A71" s="20">
        <v>60</v>
      </c>
      <c r="B71" s="12" t="s">
        <v>120</v>
      </c>
      <c r="C71" s="10" t="s">
        <v>237</v>
      </c>
      <c r="D71" s="38">
        <f t="shared" si="3"/>
        <v>103412932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70559395</v>
      </c>
      <c r="N71" s="42">
        <v>0</v>
      </c>
    </row>
    <row r="72" spans="1:14" ht="24" x14ac:dyDescent="0.2">
      <c r="A72" s="20">
        <v>61</v>
      </c>
      <c r="B72" s="12" t="s">
        <v>121</v>
      </c>
      <c r="C72" s="10" t="s">
        <v>238</v>
      </c>
      <c r="D72" s="38">
        <f t="shared" si="3"/>
        <v>99729021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61535994</v>
      </c>
      <c r="N72" s="42">
        <v>0</v>
      </c>
    </row>
    <row r="73" spans="1:14" x14ac:dyDescent="0.2">
      <c r="A73" s="20">
        <v>62</v>
      </c>
      <c r="B73" s="13" t="s">
        <v>122</v>
      </c>
      <c r="C73" s="10" t="s">
        <v>239</v>
      </c>
      <c r="D73" s="38">
        <f t="shared" si="3"/>
        <v>125246458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77539659</v>
      </c>
    </row>
    <row r="74" spans="1:14" x14ac:dyDescent="0.2">
      <c r="A74" s="20">
        <v>63</v>
      </c>
      <c r="B74" s="13" t="s">
        <v>123</v>
      </c>
      <c r="C74" s="10" t="s">
        <v>50</v>
      </c>
      <c r="D74" s="38">
        <f t="shared" si="3"/>
        <v>65154335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45256423</v>
      </c>
    </row>
    <row r="75" spans="1:14" x14ac:dyDescent="0.2">
      <c r="A75" s="20">
        <v>64</v>
      </c>
      <c r="B75" s="13" t="s">
        <v>124</v>
      </c>
      <c r="C75" s="10" t="s">
        <v>240</v>
      </c>
      <c r="D75" s="38">
        <f t="shared" si="3"/>
        <v>160859958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99981255</v>
      </c>
    </row>
    <row r="76" spans="1:14" ht="24" x14ac:dyDescent="0.2">
      <c r="A76" s="20">
        <v>65</v>
      </c>
      <c r="B76" s="13" t="s">
        <v>125</v>
      </c>
      <c r="C76" s="10" t="s">
        <v>241</v>
      </c>
      <c r="D76" s="38">
        <f t="shared" si="3"/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/>
      <c r="N76" s="42">
        <v>0</v>
      </c>
    </row>
    <row r="77" spans="1:14" ht="24" x14ac:dyDescent="0.2">
      <c r="A77" s="20">
        <v>66</v>
      </c>
      <c r="B77" s="12" t="s">
        <v>126</v>
      </c>
      <c r="C77" s="10" t="s">
        <v>242</v>
      </c>
      <c r="D77" s="38">
        <f t="shared" ref="D77:D140" si="4">ROUND(G77+H77+I77+J77+K77+L77+M77+N77+E77+F77,0)</f>
        <v>149698747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f>114091738+15464646+20142363.3</f>
        <v>149698747.30000001</v>
      </c>
      <c r="N77" s="42">
        <v>0</v>
      </c>
    </row>
    <row r="78" spans="1:14" ht="24" x14ac:dyDescent="0.2">
      <c r="A78" s="20">
        <v>67</v>
      </c>
      <c r="B78" s="13" t="s">
        <v>127</v>
      </c>
      <c r="C78" s="10" t="s">
        <v>243</v>
      </c>
      <c r="D78" s="38">
        <f t="shared" si="4"/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/>
      <c r="N78" s="42">
        <v>0</v>
      </c>
    </row>
    <row r="79" spans="1:14" ht="22.5" customHeight="1" x14ac:dyDescent="0.2">
      <c r="A79" s="20">
        <v>68</v>
      </c>
      <c r="B79" s="13" t="s">
        <v>128</v>
      </c>
      <c r="C79" s="10" t="s">
        <v>244</v>
      </c>
      <c r="D79" s="38">
        <f t="shared" si="4"/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/>
      <c r="N79" s="42">
        <v>0</v>
      </c>
    </row>
    <row r="80" spans="1:14" ht="24" x14ac:dyDescent="0.2">
      <c r="A80" s="20">
        <v>69</v>
      </c>
      <c r="B80" s="12" t="s">
        <v>129</v>
      </c>
      <c r="C80" s="10" t="s">
        <v>245</v>
      </c>
      <c r="D80" s="38">
        <f t="shared" si="4"/>
        <v>234788985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</v>
      </c>
      <c r="M80" s="42">
        <f>174058980+19121545+17423927+16395257</f>
        <v>226999709</v>
      </c>
      <c r="N80" s="42">
        <v>0</v>
      </c>
    </row>
    <row r="81" spans="1:14" ht="24" x14ac:dyDescent="0.2">
      <c r="A81" s="20">
        <v>70</v>
      </c>
      <c r="B81" s="12" t="s">
        <v>130</v>
      </c>
      <c r="C81" s="10" t="s">
        <v>246</v>
      </c>
      <c r="D81" s="38">
        <f t="shared" si="4"/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/>
      <c r="N81" s="42">
        <v>0</v>
      </c>
    </row>
    <row r="82" spans="1:14" ht="24" x14ac:dyDescent="0.2">
      <c r="A82" s="20">
        <v>71</v>
      </c>
      <c r="B82" s="12" t="s">
        <v>131</v>
      </c>
      <c r="C82" s="10" t="s">
        <v>247</v>
      </c>
      <c r="D82" s="38">
        <f t="shared" si="4"/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L82" s="42">
        <v>0</v>
      </c>
      <c r="M82" s="42"/>
      <c r="N82" s="42">
        <v>0</v>
      </c>
    </row>
    <row r="83" spans="1:14" x14ac:dyDescent="0.2">
      <c r="A83" s="20">
        <v>72</v>
      </c>
      <c r="B83" s="21" t="s">
        <v>132</v>
      </c>
      <c r="C83" s="10" t="s">
        <v>133</v>
      </c>
      <c r="D83" s="38">
        <f t="shared" si="4"/>
        <v>169041737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50621835</v>
      </c>
      <c r="N83" s="42">
        <v>82377495</v>
      </c>
    </row>
    <row r="84" spans="1:14" ht="13.5" customHeight="1" x14ac:dyDescent="0.2">
      <c r="A84" s="20">
        <v>73</v>
      </c>
      <c r="B84" s="12" t="s">
        <v>134</v>
      </c>
      <c r="C84" s="10" t="s">
        <v>248</v>
      </c>
      <c r="D84" s="38">
        <f t="shared" si="4"/>
        <v>230760024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142859343</v>
      </c>
    </row>
    <row r="85" spans="1:14" ht="14.25" customHeight="1" x14ac:dyDescent="0.2">
      <c r="A85" s="20">
        <v>74</v>
      </c>
      <c r="B85" s="21" t="s">
        <v>135</v>
      </c>
      <c r="C85" s="10" t="s">
        <v>35</v>
      </c>
      <c r="D85" s="38">
        <f t="shared" si="4"/>
        <v>165644272</v>
      </c>
      <c r="E85" s="175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29536384</v>
      </c>
      <c r="N85" s="42">
        <v>76431664</v>
      </c>
    </row>
    <row r="86" spans="1:14" ht="31.5" customHeight="1" x14ac:dyDescent="0.2">
      <c r="A86" s="20">
        <v>75</v>
      </c>
      <c r="B86" s="12" t="s">
        <v>136</v>
      </c>
      <c r="C86" s="10" t="s">
        <v>414</v>
      </c>
      <c r="D86" s="38">
        <f t="shared" si="4"/>
        <v>180883912</v>
      </c>
      <c r="E86" s="262">
        <f>2711583.56+397032.3</f>
        <v>3108615.86</v>
      </c>
      <c r="F86" s="261">
        <f>155834+200464.88+100418.2</f>
        <v>456717.08</v>
      </c>
      <c r="G86" s="38">
        <v>9119349.8566666674</v>
      </c>
      <c r="H86" s="38">
        <v>54260.3</v>
      </c>
      <c r="I86" s="38">
        <v>9855018.4499999993</v>
      </c>
      <c r="J86" s="261">
        <f>863596.5+427382</f>
        <v>1290978.5</v>
      </c>
      <c r="K86" s="42"/>
      <c r="L86" s="42">
        <f>7040669.1+782437</f>
        <v>7823106.0999999996</v>
      </c>
      <c r="M86" s="42">
        <f>39137303+5707642</f>
        <v>44844945</v>
      </c>
      <c r="N86" s="42">
        <f>88513806+15817115</f>
        <v>104330921</v>
      </c>
    </row>
    <row r="87" spans="1:14" x14ac:dyDescent="0.2">
      <c r="A87" s="20">
        <v>76</v>
      </c>
      <c r="B87" s="12" t="s">
        <v>137</v>
      </c>
      <c r="C87" s="10" t="s">
        <v>36</v>
      </c>
      <c r="D87" s="38">
        <f>ROUND(G87+H87+I87+J87+K87+L87+M87+N87+E87+F87,0)</f>
        <v>262156296</v>
      </c>
      <c r="E87" s="175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39707634</v>
      </c>
      <c r="N87" s="42">
        <v>131464360</v>
      </c>
    </row>
    <row r="88" spans="1:14" x14ac:dyDescent="0.2">
      <c r="A88" s="20">
        <v>77</v>
      </c>
      <c r="B88" s="12" t="s">
        <v>138</v>
      </c>
      <c r="C88" s="10" t="s">
        <v>49</v>
      </c>
      <c r="D88" s="38">
        <f t="shared" ref="D88" si="5">ROUND(G88+H88+I88+J88+K88+L88+M88+N88+E88+F88,0)</f>
        <v>148638313</v>
      </c>
      <c r="E88" s="261">
        <f>2115404.9+502067.3</f>
        <v>2617472.1999999997</v>
      </c>
      <c r="F88" s="261">
        <f>451510.88+116411.3</f>
        <v>567922.18000000005</v>
      </c>
      <c r="G88" s="38">
        <v>0</v>
      </c>
      <c r="H88" s="38">
        <v>0</v>
      </c>
      <c r="I88" s="38">
        <v>0</v>
      </c>
      <c r="J88" s="261">
        <f>108133.2+531444+263004</f>
        <v>902581.2</v>
      </c>
      <c r="K88" s="45">
        <f>3435785.46+1709372</f>
        <v>5145157.46</v>
      </c>
      <c r="L88" s="42">
        <f>11551908.04+2657959</f>
        <v>14209867.039999999</v>
      </c>
      <c r="M88" s="42">
        <f>23760344+11780430</f>
        <v>35540774</v>
      </c>
      <c r="N88" s="42">
        <f>71125769+18528770</f>
        <v>89654539</v>
      </c>
    </row>
    <row r="89" spans="1:14" x14ac:dyDescent="0.2">
      <c r="A89" s="20">
        <v>78</v>
      </c>
      <c r="B89" s="12" t="s">
        <v>139</v>
      </c>
      <c r="C89" s="10" t="s">
        <v>229</v>
      </c>
      <c r="D89" s="38">
        <f>ROUND(G89+H89+I89+J89+K89+L89+M89+N89+E89+F89,0)</f>
        <v>175408662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18437112</v>
      </c>
      <c r="N89" s="42">
        <v>102456134</v>
      </c>
    </row>
    <row r="90" spans="1:14" x14ac:dyDescent="0.2">
      <c r="A90" s="20">
        <v>79</v>
      </c>
      <c r="B90" s="12" t="s">
        <v>140</v>
      </c>
      <c r="C90" s="10" t="s">
        <v>310</v>
      </c>
      <c r="D90" s="38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141</v>
      </c>
      <c r="C91" s="10" t="s">
        <v>259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L91" s="42">
        <v>0</v>
      </c>
      <c r="M91" s="42">
        <v>0</v>
      </c>
      <c r="N91" s="42">
        <v>0</v>
      </c>
    </row>
    <row r="92" spans="1:14" ht="24" x14ac:dyDescent="0.2">
      <c r="A92" s="443">
        <v>81</v>
      </c>
      <c r="B92" s="444" t="s">
        <v>142</v>
      </c>
      <c r="C92" s="16" t="s">
        <v>249</v>
      </c>
      <c r="D92" s="38">
        <f>D95+D94+D93</f>
        <v>37975064</v>
      </c>
      <c r="E92" s="38">
        <f t="shared" ref="E92:L92" si="6">E95+E94+E93</f>
        <v>208389</v>
      </c>
      <c r="F92" s="38">
        <f t="shared" si="6"/>
        <v>371.92</v>
      </c>
      <c r="G92" s="38">
        <f t="shared" si="6"/>
        <v>706932</v>
      </c>
      <c r="H92" s="38">
        <f t="shared" si="6"/>
        <v>0</v>
      </c>
      <c r="I92" s="38">
        <f t="shared" si="6"/>
        <v>1517980</v>
      </c>
      <c r="J92" s="38">
        <f t="shared" si="6"/>
        <v>0</v>
      </c>
      <c r="K92" s="38">
        <f t="shared" si="6"/>
        <v>28036048.711666666</v>
      </c>
      <c r="L92" s="38">
        <f t="shared" si="6"/>
        <v>1302012</v>
      </c>
      <c r="M92" s="42">
        <v>0</v>
      </c>
      <c r="N92" s="42">
        <v>6203330</v>
      </c>
    </row>
    <row r="93" spans="1:14" ht="36" x14ac:dyDescent="0.2">
      <c r="A93" s="270"/>
      <c r="B93" s="273"/>
      <c r="C93" s="10" t="s">
        <v>308</v>
      </c>
      <c r="D93" s="38">
        <f t="shared" si="4"/>
        <v>9939015</v>
      </c>
      <c r="E93" s="38">
        <v>208389</v>
      </c>
      <c r="F93" s="50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6203330</v>
      </c>
    </row>
    <row r="94" spans="1:14" ht="24" x14ac:dyDescent="0.2">
      <c r="A94" s="270"/>
      <c r="B94" s="273"/>
      <c r="C94" s="10" t="s">
        <v>250</v>
      </c>
      <c r="D94" s="38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</row>
    <row r="95" spans="1:14" ht="36" x14ac:dyDescent="0.2">
      <c r="A95" s="271"/>
      <c r="B95" s="274"/>
      <c r="C95" s="105" t="s">
        <v>309</v>
      </c>
      <c r="D95" s="38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143</v>
      </c>
      <c r="C96" s="10" t="s">
        <v>48</v>
      </c>
      <c r="D96" s="38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144</v>
      </c>
      <c r="C97" s="10" t="s">
        <v>145</v>
      </c>
      <c r="D97" s="38">
        <f t="shared" si="4"/>
        <v>8920237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5165834</v>
      </c>
    </row>
    <row r="98" spans="1:14" x14ac:dyDescent="0.2">
      <c r="A98" s="20">
        <v>84</v>
      </c>
      <c r="B98" s="21" t="s">
        <v>146</v>
      </c>
      <c r="C98" s="10" t="s">
        <v>147</v>
      </c>
      <c r="D98" s="38">
        <f t="shared" si="4"/>
        <v>58391160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27954556</v>
      </c>
    </row>
    <row r="99" spans="1:14" x14ac:dyDescent="0.2">
      <c r="A99" s="20">
        <v>85</v>
      </c>
      <c r="B99" s="13" t="s">
        <v>148</v>
      </c>
      <c r="C99" s="10" t="s">
        <v>27</v>
      </c>
      <c r="D99" s="38">
        <f t="shared" si="4"/>
        <v>31498542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16148470</v>
      </c>
    </row>
    <row r="100" spans="1:14" x14ac:dyDescent="0.2">
      <c r="A100" s="20">
        <v>86</v>
      </c>
      <c r="B100" s="21" t="s">
        <v>149</v>
      </c>
      <c r="C100" s="10" t="s">
        <v>12</v>
      </c>
      <c r="D100" s="38">
        <f t="shared" si="4"/>
        <v>32579343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9684330</v>
      </c>
      <c r="N100" s="42">
        <v>16527051</v>
      </c>
    </row>
    <row r="101" spans="1:14" x14ac:dyDescent="0.2">
      <c r="A101" s="20">
        <v>87</v>
      </c>
      <c r="B101" s="21" t="s">
        <v>150</v>
      </c>
      <c r="C101" s="10" t="s">
        <v>26</v>
      </c>
      <c r="D101" s="38">
        <f t="shared" si="4"/>
        <v>88338705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44891795</v>
      </c>
    </row>
    <row r="102" spans="1:14" x14ac:dyDescent="0.2">
      <c r="A102" s="20">
        <v>88</v>
      </c>
      <c r="B102" s="13" t="s">
        <v>151</v>
      </c>
      <c r="C102" s="10" t="s">
        <v>42</v>
      </c>
      <c r="D102" s="38">
        <f t="shared" si="4"/>
        <v>38838269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20046692</v>
      </c>
    </row>
    <row r="103" spans="1:14" x14ac:dyDescent="0.2">
      <c r="A103" s="20">
        <v>89</v>
      </c>
      <c r="B103" s="12" t="s">
        <v>153</v>
      </c>
      <c r="C103" s="10" t="s">
        <v>28</v>
      </c>
      <c r="D103" s="38">
        <f t="shared" si="4"/>
        <v>125973348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34200802</v>
      </c>
      <c r="N103" s="42">
        <v>61143713</v>
      </c>
    </row>
    <row r="104" spans="1:14" x14ac:dyDescent="0.2">
      <c r="A104" s="20">
        <v>90</v>
      </c>
      <c r="B104" s="12" t="s">
        <v>154</v>
      </c>
      <c r="C104" s="10" t="s">
        <v>29</v>
      </c>
      <c r="D104" s="38">
        <f t="shared" si="4"/>
        <v>85376091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26339080</v>
      </c>
      <c r="N104" s="42">
        <v>45010521</v>
      </c>
    </row>
    <row r="105" spans="1:14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4"/>
        <v>29544726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9024898</v>
      </c>
      <c r="N105" s="42">
        <v>15260245</v>
      </c>
    </row>
    <row r="106" spans="1:14" x14ac:dyDescent="0.2">
      <c r="A106" s="20">
        <v>92</v>
      </c>
      <c r="B106" s="12" t="s">
        <v>156</v>
      </c>
      <c r="C106" s="10" t="s">
        <v>30</v>
      </c>
      <c r="D106" s="38">
        <f t="shared" si="4"/>
        <v>49937851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14366396</v>
      </c>
      <c r="N106" s="42">
        <v>24858806</v>
      </c>
    </row>
    <row r="107" spans="1:14" x14ac:dyDescent="0.2">
      <c r="A107" s="20">
        <v>93</v>
      </c>
      <c r="B107" s="12" t="s">
        <v>157</v>
      </c>
      <c r="C107" s="10" t="s">
        <v>15</v>
      </c>
      <c r="D107" s="38">
        <f t="shared" si="4"/>
        <v>43693322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13602689</v>
      </c>
      <c r="N107" s="42">
        <v>22446655</v>
      </c>
    </row>
    <row r="108" spans="1:14" x14ac:dyDescent="0.2">
      <c r="A108" s="20">
        <v>94</v>
      </c>
      <c r="B108" s="13" t="s">
        <v>158</v>
      </c>
      <c r="C108" s="10" t="s">
        <v>13</v>
      </c>
      <c r="D108" s="38">
        <f t="shared" si="4"/>
        <v>53202941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16277152</v>
      </c>
      <c r="N108" s="42">
        <v>28242711</v>
      </c>
    </row>
    <row r="109" spans="1:14" x14ac:dyDescent="0.2">
      <c r="A109" s="20">
        <v>95</v>
      </c>
      <c r="B109" s="21" t="s">
        <v>159</v>
      </c>
      <c r="C109" s="10" t="s">
        <v>31</v>
      </c>
      <c r="D109" s="38">
        <f t="shared" si="4"/>
        <v>35379115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10686445</v>
      </c>
      <c r="N109" s="42">
        <v>17835847</v>
      </c>
    </row>
    <row r="110" spans="1:14" x14ac:dyDescent="0.2">
      <c r="A110" s="20">
        <v>96</v>
      </c>
      <c r="B110" s="12" t="s">
        <v>161</v>
      </c>
      <c r="C110" s="10" t="s">
        <v>33</v>
      </c>
      <c r="D110" s="38">
        <f t="shared" si="4"/>
        <v>87760155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26503977</v>
      </c>
      <c r="N110" s="42">
        <v>44400580</v>
      </c>
    </row>
    <row r="111" spans="1:14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165</v>
      </c>
      <c r="C112" s="10" t="s">
        <v>166</v>
      </c>
      <c r="D112" s="38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167</v>
      </c>
      <c r="C113" s="10" t="s">
        <v>168</v>
      </c>
      <c r="D113" s="38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171</v>
      </c>
      <c r="C115" s="10" t="s">
        <v>172</v>
      </c>
      <c r="D115" s="38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173</v>
      </c>
      <c r="C116" s="10" t="s">
        <v>174</v>
      </c>
      <c r="D116" s="38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175</v>
      </c>
      <c r="C117" s="10" t="s">
        <v>176</v>
      </c>
      <c r="D117" s="38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177</v>
      </c>
      <c r="C118" s="15" t="s">
        <v>178</v>
      </c>
      <c r="D118" s="38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179</v>
      </c>
      <c r="C119" s="10" t="s">
        <v>180</v>
      </c>
      <c r="D119" s="38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183</v>
      </c>
      <c r="C121" s="18" t="s">
        <v>184</v>
      </c>
      <c r="D121" s="38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185</v>
      </c>
      <c r="C122" s="10" t="s">
        <v>262</v>
      </c>
      <c r="D122" s="38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330</v>
      </c>
      <c r="C124" s="10" t="s">
        <v>318</v>
      </c>
      <c r="D124" s="38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2" t="s">
        <v>419</v>
      </c>
      <c r="C125" s="15" t="s">
        <v>420</v>
      </c>
      <c r="D125" s="38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188</v>
      </c>
      <c r="C127" s="10" t="s">
        <v>189</v>
      </c>
      <c r="D127" s="38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190</v>
      </c>
      <c r="C128" s="35" t="s">
        <v>307</v>
      </c>
      <c r="D128" s="38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191</v>
      </c>
      <c r="C129" s="10" t="s">
        <v>226</v>
      </c>
      <c r="D129" s="38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194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195</v>
      </c>
      <c r="C132" s="10" t="s">
        <v>45</v>
      </c>
      <c r="D132" s="38">
        <f t="shared" si="4"/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196</v>
      </c>
      <c r="C133" s="10" t="s">
        <v>228</v>
      </c>
      <c r="D133" s="38">
        <f t="shared" si="4"/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197</v>
      </c>
      <c r="C134" s="10" t="s">
        <v>47</v>
      </c>
      <c r="D134" s="38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51934831.199999996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198</v>
      </c>
      <c r="C135" s="10" t="s">
        <v>46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199</v>
      </c>
      <c r="C136" s="10" t="s">
        <v>200</v>
      </c>
      <c r="D136" s="38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201</v>
      </c>
      <c r="C137" s="10" t="s">
        <v>470</v>
      </c>
      <c r="D137" s="38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202</v>
      </c>
      <c r="C138" s="10" t="s">
        <v>227</v>
      </c>
      <c r="D138" s="38">
        <f t="shared" si="4"/>
        <v>82942032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54757829</v>
      </c>
    </row>
    <row r="139" spans="1:14" ht="24" x14ac:dyDescent="0.2">
      <c r="A139" s="20">
        <v>125</v>
      </c>
      <c r="B139" s="13" t="s">
        <v>203</v>
      </c>
      <c r="C139" s="10" t="s">
        <v>460</v>
      </c>
      <c r="D139" s="38">
        <f t="shared" si="4"/>
        <v>173323330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14919736</v>
      </c>
      <c r="N139" s="42">
        <v>90046046</v>
      </c>
    </row>
    <row r="140" spans="1:14" x14ac:dyDescent="0.2">
      <c r="A140" s="20">
        <v>126</v>
      </c>
      <c r="B140" s="21" t="s">
        <v>204</v>
      </c>
      <c r="C140" s="10" t="s">
        <v>205</v>
      </c>
      <c r="D140" s="38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206</v>
      </c>
      <c r="C141" s="10" t="s">
        <v>207</v>
      </c>
      <c r="D141" s="38">
        <f t="shared" ref="D141:D149" si="7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45250941.839999989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208</v>
      </c>
      <c r="C142" s="10" t="s">
        <v>209</v>
      </c>
      <c r="D142" s="38">
        <f t="shared" si="7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3" t="s">
        <v>252</v>
      </c>
      <c r="C143" s="85" t="s">
        <v>253</v>
      </c>
      <c r="D143" s="38">
        <f t="shared" si="7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86" t="s">
        <v>254</v>
      </c>
      <c r="C144" s="41" t="s">
        <v>255</v>
      </c>
      <c r="D144" s="38">
        <f t="shared" si="7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257" t="s">
        <v>256</v>
      </c>
      <c r="C145" s="136" t="s">
        <v>417</v>
      </c>
      <c r="D145" s="38">
        <f t="shared" si="7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260</v>
      </c>
      <c r="C146" s="28" t="s">
        <v>261</v>
      </c>
      <c r="D146" s="38">
        <f t="shared" si="7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2" t="s">
        <v>312</v>
      </c>
      <c r="C147" s="28" t="s">
        <v>311</v>
      </c>
      <c r="D147" s="38">
        <f t="shared" si="7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2" t="s">
        <v>320</v>
      </c>
      <c r="C148" s="28" t="s">
        <v>317</v>
      </c>
      <c r="D148" s="38">
        <f t="shared" si="7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2" t="s">
        <v>412</v>
      </c>
      <c r="C149" s="15" t="s">
        <v>413</v>
      </c>
      <c r="D149" s="38">
        <f t="shared" si="7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4" x14ac:dyDescent="0.2">
      <c r="I150" s="45"/>
    </row>
    <row r="151" spans="1:14" x14ac:dyDescent="0.2"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</row>
  </sheetData>
  <mergeCells count="20">
    <mergeCell ref="A8:C8"/>
    <mergeCell ref="A11:C11"/>
    <mergeCell ref="A92:A95"/>
    <mergeCell ref="B92:B95"/>
    <mergeCell ref="I5:I7"/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9"/>
  <sheetViews>
    <sheetView zoomScaleNormal="100" workbookViewId="0">
      <pane xSplit="3" ySplit="8" topLeftCell="D12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I16" sqref="I16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11" t="s">
        <v>426</v>
      </c>
      <c r="B2" s="311"/>
      <c r="C2" s="311"/>
      <c r="D2" s="311"/>
      <c r="E2" s="311"/>
      <c r="F2" s="311"/>
      <c r="G2" s="311"/>
    </row>
    <row r="3" spans="1:7" x14ac:dyDescent="0.2">
      <c r="C3" s="47"/>
      <c r="G3" s="1" t="s">
        <v>278</v>
      </c>
    </row>
    <row r="4" spans="1:7" s="3" customFormat="1" ht="28.5" customHeight="1" x14ac:dyDescent="0.2">
      <c r="A4" s="300" t="s">
        <v>43</v>
      </c>
      <c r="B4" s="300" t="s">
        <v>56</v>
      </c>
      <c r="C4" s="300" t="s">
        <v>44</v>
      </c>
      <c r="D4" s="445" t="s">
        <v>289</v>
      </c>
      <c r="E4" s="446"/>
      <c r="F4" s="446"/>
      <c r="G4" s="447"/>
    </row>
    <row r="5" spans="1:7" ht="18" customHeight="1" x14ac:dyDescent="0.2">
      <c r="A5" s="300"/>
      <c r="B5" s="300"/>
      <c r="C5" s="300"/>
      <c r="D5" s="289" t="s">
        <v>263</v>
      </c>
      <c r="E5" s="445" t="s">
        <v>275</v>
      </c>
      <c r="F5" s="446"/>
      <c r="G5" s="447"/>
    </row>
    <row r="6" spans="1:7" ht="14.25" customHeight="1" x14ac:dyDescent="0.2">
      <c r="A6" s="300"/>
      <c r="B6" s="300"/>
      <c r="C6" s="300"/>
      <c r="D6" s="290"/>
      <c r="E6" s="289" t="s">
        <v>258</v>
      </c>
      <c r="F6" s="289" t="s">
        <v>257</v>
      </c>
      <c r="G6" s="289" t="s">
        <v>290</v>
      </c>
    </row>
    <row r="7" spans="1:7" ht="21.75" customHeight="1" x14ac:dyDescent="0.2">
      <c r="A7" s="300"/>
      <c r="B7" s="300"/>
      <c r="C7" s="300"/>
      <c r="D7" s="291"/>
      <c r="E7" s="291"/>
      <c r="F7" s="291"/>
      <c r="G7" s="291"/>
    </row>
    <row r="8" spans="1:7" s="3" customFormat="1" x14ac:dyDescent="0.2">
      <c r="A8" s="281" t="s">
        <v>225</v>
      </c>
      <c r="B8" s="281"/>
      <c r="C8" s="281"/>
      <c r="D8" s="48">
        <f>D11+D10+D9</f>
        <v>2344995220</v>
      </c>
      <c r="E8" s="48">
        <f t="shared" ref="E8:G8" si="0">E11+E10+E9</f>
        <v>389635490</v>
      </c>
      <c r="F8" s="48">
        <f t="shared" si="0"/>
        <v>357610410</v>
      </c>
      <c r="G8" s="48">
        <f t="shared" si="0"/>
        <v>1597749320</v>
      </c>
    </row>
    <row r="9" spans="1:7" s="3" customFormat="1" ht="11.25" customHeight="1" x14ac:dyDescent="0.2">
      <c r="A9" s="53"/>
      <c r="B9" s="53"/>
      <c r="C9" s="11" t="s">
        <v>53</v>
      </c>
      <c r="D9" s="38">
        <v>20312245</v>
      </c>
      <c r="E9" s="37">
        <v>131693</v>
      </c>
      <c r="F9" s="37">
        <v>15549606</v>
      </c>
      <c r="G9" s="37">
        <v>4630946</v>
      </c>
    </row>
    <row r="10" spans="1:7" s="3" customFormat="1" ht="11.25" customHeight="1" x14ac:dyDescent="0.2">
      <c r="A10" s="53"/>
      <c r="B10" s="53"/>
      <c r="C10" s="11" t="s">
        <v>280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81" t="s">
        <v>224</v>
      </c>
      <c r="B11" s="281"/>
      <c r="C11" s="281"/>
      <c r="D11" s="48">
        <f>SUM(D12:D148)-D92</f>
        <v>2324682975</v>
      </c>
      <c r="E11" s="48">
        <f>SUM(E12:E149)</f>
        <v>389503797</v>
      </c>
      <c r="F11" s="48">
        <f>SUM(F12:F148)-F92</f>
        <v>342060804</v>
      </c>
      <c r="G11" s="48">
        <f>SUM(G12:G148)-G92</f>
        <v>1593118374</v>
      </c>
    </row>
    <row r="12" spans="1:7" ht="12" customHeight="1" x14ac:dyDescent="0.2">
      <c r="A12" s="20">
        <v>1</v>
      </c>
      <c r="B12" s="12" t="s">
        <v>57</v>
      </c>
      <c r="C12" s="10" t="s">
        <v>41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58</v>
      </c>
      <c r="C13" s="10" t="s">
        <v>210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59</v>
      </c>
      <c r="C14" s="10" t="s">
        <v>5</v>
      </c>
      <c r="D14" s="38">
        <f t="shared" si="1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60</v>
      </c>
      <c r="C15" s="10" t="s">
        <v>211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61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62</v>
      </c>
      <c r="C17" s="10" t="s">
        <v>63</v>
      </c>
      <c r="D17" s="38">
        <f t="shared" si="1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64</v>
      </c>
      <c r="C18" s="10" t="s">
        <v>212</v>
      </c>
      <c r="D18" s="38">
        <f t="shared" si="1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65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66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67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68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69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231</v>
      </c>
      <c r="C24" s="10" t="s">
        <v>232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70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71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72</v>
      </c>
      <c r="C27" s="10" t="s">
        <v>343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73</v>
      </c>
      <c r="C28" s="10" t="s">
        <v>9</v>
      </c>
      <c r="D28" s="38">
        <f t="shared" si="1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74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75</v>
      </c>
      <c r="C30" s="10" t="s">
        <v>213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76</v>
      </c>
      <c r="C31" s="10" t="s">
        <v>344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77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78</v>
      </c>
      <c r="C33" s="10" t="s">
        <v>79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80</v>
      </c>
      <c r="C34" s="10" t="s">
        <v>81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82</v>
      </c>
      <c r="C35" s="10" t="s">
        <v>83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84</v>
      </c>
      <c r="C36" s="10" t="s">
        <v>85</v>
      </c>
      <c r="D36" s="38">
        <f t="shared" si="1"/>
        <v>96771244</v>
      </c>
      <c r="E36" s="38"/>
      <c r="F36" s="38"/>
      <c r="G36" s="38">
        <v>96771244</v>
      </c>
    </row>
    <row r="37" spans="1:7" ht="15.75" customHeight="1" x14ac:dyDescent="0.2">
      <c r="A37" s="20">
        <v>26</v>
      </c>
      <c r="B37" s="21" t="s">
        <v>86</v>
      </c>
      <c r="C37" s="10" t="s">
        <v>87</v>
      </c>
      <c r="D37" s="38">
        <f t="shared" si="1"/>
        <v>0</v>
      </c>
      <c r="E37" s="38"/>
      <c r="F37" s="38"/>
      <c r="G37" s="38">
        <v>0</v>
      </c>
    </row>
    <row r="38" spans="1:7" x14ac:dyDescent="0.2">
      <c r="A38" s="20">
        <v>27</v>
      </c>
      <c r="B38" s="13" t="s">
        <v>88</v>
      </c>
      <c r="C38" s="10" t="s">
        <v>89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90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91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92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93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94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95</v>
      </c>
      <c r="C44" s="10" t="s">
        <v>214</v>
      </c>
      <c r="D44" s="38">
        <f t="shared" si="1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96</v>
      </c>
      <c r="C45" s="15" t="s">
        <v>215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97</v>
      </c>
      <c r="C46" s="10" t="s">
        <v>216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98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99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100</v>
      </c>
      <c r="C49" s="10" t="s">
        <v>101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102</v>
      </c>
      <c r="C50" s="10" t="s">
        <v>103</v>
      </c>
      <c r="D50" s="38">
        <f t="shared" si="1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104</v>
      </c>
      <c r="C51" s="10" t="s">
        <v>221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105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106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152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107</v>
      </c>
      <c r="C55" s="10" t="s">
        <v>217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108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109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110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111</v>
      </c>
      <c r="C59" s="10" t="s">
        <v>218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112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160</v>
      </c>
      <c r="C61" s="10" t="s">
        <v>52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113</v>
      </c>
      <c r="C62" s="10" t="s">
        <v>219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162</v>
      </c>
      <c r="C63" s="10" t="s">
        <v>220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223</v>
      </c>
      <c r="C64" s="10" t="s">
        <v>222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233</v>
      </c>
      <c r="C65" s="10" t="s">
        <v>234</v>
      </c>
      <c r="D65" s="38">
        <f t="shared" si="1"/>
        <v>9587447</v>
      </c>
      <c r="E65" s="38"/>
      <c r="F65" s="38">
        <v>9587447</v>
      </c>
      <c r="G65" s="38">
        <v>0</v>
      </c>
    </row>
    <row r="66" spans="1:7" ht="23.25" customHeight="1" x14ac:dyDescent="0.2">
      <c r="A66" s="20">
        <v>55</v>
      </c>
      <c r="B66" s="21" t="s">
        <v>114</v>
      </c>
      <c r="C66" s="10" t="s">
        <v>51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115</v>
      </c>
      <c r="C67" s="10" t="s">
        <v>235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116</v>
      </c>
      <c r="C68" s="10" t="s">
        <v>117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118</v>
      </c>
      <c r="C69" s="10" t="s">
        <v>236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119</v>
      </c>
      <c r="C70" s="10" t="s">
        <v>326</v>
      </c>
      <c r="D70" s="38">
        <f t="shared" si="1"/>
        <v>0</v>
      </c>
      <c r="E70" s="38">
        <v>0</v>
      </c>
      <c r="F70" s="38"/>
      <c r="G70" s="38">
        <v>0</v>
      </c>
    </row>
    <row r="71" spans="1:7" ht="24" x14ac:dyDescent="0.2">
      <c r="A71" s="20">
        <v>60</v>
      </c>
      <c r="B71" s="12" t="s">
        <v>120</v>
      </c>
      <c r="C71" s="10" t="s">
        <v>237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121</v>
      </c>
      <c r="C72" s="10" t="s">
        <v>238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122</v>
      </c>
      <c r="C73" s="10" t="s">
        <v>239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123</v>
      </c>
      <c r="C74" s="10" t="s">
        <v>50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124</v>
      </c>
      <c r="C75" s="10" t="s">
        <v>240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125</v>
      </c>
      <c r="C76" s="10" t="s">
        <v>241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126</v>
      </c>
      <c r="C77" s="10" t="s">
        <v>242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127</v>
      </c>
      <c r="C78" s="10" t="s">
        <v>243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128</v>
      </c>
      <c r="C79" s="10" t="s">
        <v>244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129</v>
      </c>
      <c r="C80" s="10" t="s">
        <v>245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130</v>
      </c>
      <c r="C81" s="10" t="s">
        <v>246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131</v>
      </c>
      <c r="C82" s="10" t="s">
        <v>247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132</v>
      </c>
      <c r="C83" s="10" t="s">
        <v>133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134</v>
      </c>
      <c r="C84" s="10" t="s">
        <v>248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135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136</v>
      </c>
      <c r="C86" s="10" t="s">
        <v>414</v>
      </c>
      <c r="D86" s="38">
        <f t="shared" si="2"/>
        <v>20035241</v>
      </c>
      <c r="E86" s="38">
        <f>15012712+5022529</f>
        <v>20035241</v>
      </c>
      <c r="F86" s="38"/>
      <c r="G86" s="38">
        <v>0</v>
      </c>
    </row>
    <row r="87" spans="1:7" x14ac:dyDescent="0.2">
      <c r="A87" s="20">
        <v>76</v>
      </c>
      <c r="B87" s="12" t="s">
        <v>137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138</v>
      </c>
      <c r="C88" s="10" t="s">
        <v>49</v>
      </c>
      <c r="D88" s="38">
        <f t="shared" si="2"/>
        <v>238948860</v>
      </c>
      <c r="E88" s="38">
        <v>10820877</v>
      </c>
      <c r="F88" s="38">
        <v>10279116</v>
      </c>
      <c r="G88" s="38">
        <v>217848867</v>
      </c>
    </row>
    <row r="89" spans="1:7" x14ac:dyDescent="0.2">
      <c r="A89" s="20">
        <v>78</v>
      </c>
      <c r="B89" s="12" t="s">
        <v>139</v>
      </c>
      <c r="C89" s="10" t="s">
        <v>229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140</v>
      </c>
      <c r="C90" s="10" t="s">
        <v>310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141</v>
      </c>
      <c r="C91" s="10" t="s">
        <v>259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69">
        <v>81</v>
      </c>
      <c r="B92" s="272" t="s">
        <v>142</v>
      </c>
      <c r="C92" s="16" t="s">
        <v>249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70"/>
      <c r="B93" s="273"/>
      <c r="C93" s="10" t="s">
        <v>308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70"/>
      <c r="B94" s="273"/>
      <c r="C94" s="10" t="s">
        <v>250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71"/>
      <c r="B95" s="274"/>
      <c r="C95" s="22" t="s">
        <v>309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143</v>
      </c>
      <c r="C96" s="10" t="s">
        <v>48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144</v>
      </c>
      <c r="C97" s="10" t="s">
        <v>145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146</v>
      </c>
      <c r="C98" s="10" t="s">
        <v>147</v>
      </c>
      <c r="D98" s="38">
        <f t="shared" si="2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148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149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150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151</v>
      </c>
      <c r="C102" s="10" t="s">
        <v>42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153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154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156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157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158</v>
      </c>
      <c r="C108" s="10" t="s">
        <v>13</v>
      </c>
      <c r="D108" s="38">
        <f t="shared" si="2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159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161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165</v>
      </c>
      <c r="C112" s="10" t="s">
        <v>166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167</v>
      </c>
      <c r="C113" s="10" t="s">
        <v>168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171</v>
      </c>
      <c r="C115" s="10" t="s">
        <v>172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173</v>
      </c>
      <c r="C116" s="10" t="s">
        <v>174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175</v>
      </c>
      <c r="C117" s="10" t="s">
        <v>176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177</v>
      </c>
      <c r="C118" s="15" t="s">
        <v>178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179</v>
      </c>
      <c r="C119" s="10" t="s">
        <v>180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183</v>
      </c>
      <c r="C121" s="18" t="s">
        <v>184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185</v>
      </c>
      <c r="C122" s="10" t="s">
        <v>262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330</v>
      </c>
      <c r="C124" s="10" t="s">
        <v>318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2" t="s">
        <v>419</v>
      </c>
      <c r="C125" s="15" t="s">
        <v>420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188</v>
      </c>
      <c r="C127" s="10" t="s">
        <v>189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190</v>
      </c>
      <c r="C128" s="35" t="s">
        <v>307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191</v>
      </c>
      <c r="C129" s="10" t="s">
        <v>226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2"/>
        <v>21306325</v>
      </c>
      <c r="E130" s="38">
        <v>15709488</v>
      </c>
      <c r="F130" s="38"/>
      <c r="G130" s="38">
        <v>5596837</v>
      </c>
    </row>
    <row r="131" spans="1:7" x14ac:dyDescent="0.2">
      <c r="A131" s="20">
        <v>117</v>
      </c>
      <c r="B131" s="21" t="s">
        <v>194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195</v>
      </c>
      <c r="C132" s="10" t="s">
        <v>45</v>
      </c>
      <c r="D132" s="38">
        <f t="shared" si="2"/>
        <v>146055356</v>
      </c>
      <c r="E132" s="38">
        <f>15338060+9328</f>
        <v>15347388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196</v>
      </c>
      <c r="C133" s="10" t="s">
        <v>228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197</v>
      </c>
      <c r="C134" s="10" t="s">
        <v>47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198</v>
      </c>
      <c r="C135" s="10" t="s">
        <v>46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199</v>
      </c>
      <c r="C136" s="10" t="s">
        <v>200</v>
      </c>
      <c r="D136" s="38">
        <f t="shared" si="3"/>
        <v>191716319</v>
      </c>
      <c r="E136" s="38">
        <v>116756965</v>
      </c>
      <c r="F136" s="38">
        <v>74959354</v>
      </c>
      <c r="G136" s="38">
        <v>0</v>
      </c>
    </row>
    <row r="137" spans="1:7" x14ac:dyDescent="0.2">
      <c r="A137" s="20">
        <v>123</v>
      </c>
      <c r="B137" s="21" t="s">
        <v>201</v>
      </c>
      <c r="C137" s="10" t="s">
        <v>470</v>
      </c>
      <c r="D137" s="38">
        <f t="shared" si="3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202</v>
      </c>
      <c r="C138" s="10" t="s">
        <v>227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203</v>
      </c>
      <c r="C139" s="10" t="s">
        <v>460</v>
      </c>
      <c r="D139" s="38">
        <f t="shared" si="3"/>
        <v>106890200</v>
      </c>
      <c r="E139" s="38">
        <v>5734722</v>
      </c>
      <c r="F139" s="38">
        <v>13012838</v>
      </c>
      <c r="G139" s="38">
        <v>88142640</v>
      </c>
    </row>
    <row r="140" spans="1:7" x14ac:dyDescent="0.2">
      <c r="A140" s="20">
        <v>126</v>
      </c>
      <c r="B140" s="21" t="s">
        <v>204</v>
      </c>
      <c r="C140" s="10" t="s">
        <v>205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206</v>
      </c>
      <c r="C141" s="10" t="s">
        <v>207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208</v>
      </c>
      <c r="C142" s="10" t="s">
        <v>209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3" t="s">
        <v>252</v>
      </c>
      <c r="C143" s="85" t="s">
        <v>253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6" t="s">
        <v>254</v>
      </c>
      <c r="C144" s="41" t="s">
        <v>255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87" t="s">
        <v>256</v>
      </c>
      <c r="C145" s="136" t="s">
        <v>417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260</v>
      </c>
      <c r="C146" s="28" t="s">
        <v>261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2" t="s">
        <v>312</v>
      </c>
      <c r="C147" s="28" t="s">
        <v>311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2" t="s">
        <v>320</v>
      </c>
      <c r="C148" s="28" t="s">
        <v>317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2" t="s">
        <v>412</v>
      </c>
      <c r="C149" s="15" t="s">
        <v>413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151"/>
  <sheetViews>
    <sheetView zoomScale="110" zoomScaleNormal="110" workbookViewId="0">
      <pane xSplit="3" ySplit="11" topLeftCell="D134" activePane="bottomRight" state="frozen"/>
      <selection pane="topRight" activeCell="D1" sqref="D1"/>
      <selection pane="bottomLeft" activeCell="A14" sqref="A14"/>
      <selection pane="bottomRight" activeCell="O153" sqref="O15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11" t="s">
        <v>438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</row>
    <row r="3" spans="1:15" x14ac:dyDescent="0.2">
      <c r="C3" s="9"/>
      <c r="D3" s="4"/>
      <c r="E3" s="4"/>
      <c r="M3" s="458" t="s">
        <v>278</v>
      </c>
      <c r="N3" s="458"/>
      <c r="O3" s="458"/>
    </row>
    <row r="4" spans="1:15" s="2" customFormat="1" ht="12" customHeight="1" x14ac:dyDescent="0.2">
      <c r="A4" s="299" t="s">
        <v>43</v>
      </c>
      <c r="B4" s="299" t="s">
        <v>56</v>
      </c>
      <c r="C4" s="300" t="s">
        <v>44</v>
      </c>
      <c r="D4" s="455" t="s">
        <v>230</v>
      </c>
      <c r="E4" s="452" t="s">
        <v>55</v>
      </c>
      <c r="F4" s="453"/>
      <c r="G4" s="453"/>
      <c r="H4" s="453"/>
      <c r="I4" s="453"/>
      <c r="J4" s="453"/>
      <c r="K4" s="453"/>
      <c r="L4" s="453"/>
      <c r="M4" s="453"/>
      <c r="N4" s="453"/>
      <c r="O4" s="454"/>
    </row>
    <row r="5" spans="1:15" ht="12" customHeight="1" x14ac:dyDescent="0.2">
      <c r="A5" s="299"/>
      <c r="B5" s="299"/>
      <c r="C5" s="300"/>
      <c r="D5" s="456"/>
      <c r="E5" s="448" t="s">
        <v>294</v>
      </c>
      <c r="F5" s="448" t="s">
        <v>295</v>
      </c>
      <c r="G5" s="448" t="s">
        <v>296</v>
      </c>
      <c r="H5" s="448" t="s">
        <v>297</v>
      </c>
      <c r="I5" s="448" t="s">
        <v>298</v>
      </c>
      <c r="J5" s="448" t="s">
        <v>299</v>
      </c>
      <c r="K5" s="448" t="s">
        <v>370</v>
      </c>
      <c r="L5" s="448" t="s">
        <v>371</v>
      </c>
      <c r="M5" s="450" t="s">
        <v>441</v>
      </c>
      <c r="N5" s="450" t="s">
        <v>442</v>
      </c>
      <c r="O5" s="450" t="s">
        <v>443</v>
      </c>
    </row>
    <row r="6" spans="1:15" ht="12" customHeight="1" x14ac:dyDescent="0.2">
      <c r="A6" s="299"/>
      <c r="B6" s="299"/>
      <c r="C6" s="300"/>
      <c r="D6" s="456"/>
      <c r="E6" s="449"/>
      <c r="F6" s="449"/>
      <c r="G6" s="449"/>
      <c r="H6" s="449"/>
      <c r="I6" s="449"/>
      <c r="J6" s="449"/>
      <c r="K6" s="449"/>
      <c r="L6" s="449"/>
      <c r="M6" s="451"/>
      <c r="N6" s="451"/>
      <c r="O6" s="451"/>
    </row>
    <row r="7" spans="1:15" ht="33.75" customHeight="1" x14ac:dyDescent="0.2">
      <c r="A7" s="299"/>
      <c r="B7" s="299"/>
      <c r="C7" s="300"/>
      <c r="D7" s="457"/>
      <c r="E7" s="449"/>
      <c r="F7" s="449"/>
      <c r="G7" s="449"/>
      <c r="H7" s="449"/>
      <c r="I7" s="449"/>
      <c r="J7" s="449"/>
      <c r="K7" s="449"/>
      <c r="L7" s="449"/>
      <c r="M7" s="451"/>
      <c r="N7" s="451"/>
      <c r="O7" s="451"/>
    </row>
    <row r="8" spans="1:15" s="2" customFormat="1" x14ac:dyDescent="0.2">
      <c r="A8" s="281" t="s">
        <v>225</v>
      </c>
      <c r="B8" s="281"/>
      <c r="C8" s="281"/>
      <c r="D8" s="57">
        <f>D9+D10+D11</f>
        <v>2666049836</v>
      </c>
      <c r="E8" s="57">
        <f t="shared" ref="E8:O8" si="0">E9+E10+E11</f>
        <v>844596860</v>
      </c>
      <c r="F8" s="57">
        <f t="shared" si="0"/>
        <v>440117660</v>
      </c>
      <c r="G8" s="57">
        <f t="shared" si="0"/>
        <v>386286870</v>
      </c>
      <c r="H8" s="57">
        <f t="shared" si="0"/>
        <v>204668570</v>
      </c>
      <c r="I8" s="57">
        <f t="shared" si="0"/>
        <v>304058590</v>
      </c>
      <c r="J8" s="57">
        <f t="shared" si="0"/>
        <v>67871872</v>
      </c>
      <c r="K8" s="57">
        <f t="shared" si="0"/>
        <v>289311868</v>
      </c>
      <c r="L8" s="57">
        <f t="shared" si="0"/>
        <v>78207820</v>
      </c>
      <c r="M8" s="57">
        <f t="shared" si="0"/>
        <v>39939256</v>
      </c>
      <c r="N8" s="57">
        <f t="shared" si="0"/>
        <v>5819490</v>
      </c>
      <c r="O8" s="57">
        <f t="shared" si="0"/>
        <v>5170980</v>
      </c>
    </row>
    <row r="9" spans="1:15" s="3" customFormat="1" ht="15" customHeight="1" x14ac:dyDescent="0.2">
      <c r="A9" s="5"/>
      <c r="B9" s="5"/>
      <c r="C9" s="11" t="s">
        <v>53</v>
      </c>
      <c r="D9" s="44">
        <v>16760975</v>
      </c>
      <c r="E9" s="44">
        <v>7452810</v>
      </c>
      <c r="F9" s="44">
        <v>6914861</v>
      </c>
      <c r="G9" s="44">
        <v>114304</v>
      </c>
      <c r="H9" s="44">
        <v>50566</v>
      </c>
      <c r="I9" s="44">
        <v>2022681</v>
      </c>
      <c r="J9" s="44">
        <v>0</v>
      </c>
      <c r="K9" s="122">
        <v>125</v>
      </c>
      <c r="L9" s="122">
        <v>40</v>
      </c>
      <c r="M9" s="122">
        <v>0</v>
      </c>
      <c r="N9" s="122">
        <v>24</v>
      </c>
      <c r="O9" s="122">
        <v>205564</v>
      </c>
    </row>
    <row r="10" spans="1:15" s="3" customFormat="1" ht="24" x14ac:dyDescent="0.2">
      <c r="A10" s="5"/>
      <c r="B10" s="5"/>
      <c r="C10" s="11" t="s">
        <v>280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2"/>
      <c r="L10" s="122"/>
      <c r="M10" s="122"/>
      <c r="N10" s="122"/>
      <c r="O10" s="134"/>
    </row>
    <row r="11" spans="1:15" s="2" customFormat="1" x14ac:dyDescent="0.2">
      <c r="A11" s="281" t="s">
        <v>224</v>
      </c>
      <c r="B11" s="281"/>
      <c r="C11" s="281"/>
      <c r="D11" s="57">
        <f>SUM(D12:D148)-D92</f>
        <v>2649288861</v>
      </c>
      <c r="E11" s="57">
        <f t="shared" ref="E11:O11" si="2">SUM(E12:E148)-E92</f>
        <v>837144050</v>
      </c>
      <c r="F11" s="57">
        <f t="shared" si="2"/>
        <v>433202799</v>
      </c>
      <c r="G11" s="57">
        <f t="shared" si="2"/>
        <v>386172566</v>
      </c>
      <c r="H11" s="57">
        <f t="shared" si="2"/>
        <v>204618004</v>
      </c>
      <c r="I11" s="57">
        <f t="shared" si="2"/>
        <v>302035909</v>
      </c>
      <c r="J11" s="57">
        <f t="shared" si="2"/>
        <v>67871872</v>
      </c>
      <c r="K11" s="57">
        <f t="shared" si="2"/>
        <v>289311743</v>
      </c>
      <c r="L11" s="57">
        <f t="shared" si="2"/>
        <v>78207780</v>
      </c>
      <c r="M11" s="133">
        <f t="shared" si="2"/>
        <v>39939256</v>
      </c>
      <c r="N11" s="173">
        <f t="shared" si="2"/>
        <v>5819466</v>
      </c>
      <c r="O11" s="173">
        <f t="shared" si="2"/>
        <v>4965416</v>
      </c>
    </row>
    <row r="12" spans="1:15" s="1" customFormat="1" x14ac:dyDescent="0.2">
      <c r="A12" s="20">
        <v>1</v>
      </c>
      <c r="B12" s="12" t="s">
        <v>57</v>
      </c>
      <c r="C12" s="10" t="s">
        <v>41</v>
      </c>
      <c r="D12" s="44">
        <f>SUM(E12:O12)</f>
        <v>2054406</v>
      </c>
      <c r="E12" s="122">
        <v>0</v>
      </c>
      <c r="F12" s="122">
        <v>0</v>
      </c>
      <c r="G12" s="122">
        <v>1526037</v>
      </c>
      <c r="H12" s="122">
        <v>528369</v>
      </c>
      <c r="I12" s="122">
        <v>0</v>
      </c>
      <c r="J12" s="122">
        <v>0</v>
      </c>
      <c r="K12" s="122">
        <v>0</v>
      </c>
      <c r="L12" s="122">
        <v>0</v>
      </c>
      <c r="M12" s="122"/>
      <c r="N12" s="122">
        <v>0</v>
      </c>
      <c r="O12" s="122">
        <v>0</v>
      </c>
    </row>
    <row r="13" spans="1:15" s="1" customFormat="1" x14ac:dyDescent="0.2">
      <c r="A13" s="20">
        <v>2</v>
      </c>
      <c r="B13" s="13" t="s">
        <v>58</v>
      </c>
      <c r="C13" s="10" t="s">
        <v>210</v>
      </c>
      <c r="D13" s="44">
        <f t="shared" ref="D13:D76" si="3">SUM(E13:O13)</f>
        <v>2193661</v>
      </c>
      <c r="E13" s="122">
        <v>0</v>
      </c>
      <c r="F13" s="122">
        <v>0</v>
      </c>
      <c r="G13" s="122">
        <v>1555310</v>
      </c>
      <c r="H13" s="122">
        <v>638351</v>
      </c>
      <c r="I13" s="122">
        <v>0</v>
      </c>
      <c r="J13" s="122">
        <v>0</v>
      </c>
      <c r="K13" s="122">
        <v>0</v>
      </c>
      <c r="L13" s="122">
        <v>0</v>
      </c>
      <c r="M13" s="122"/>
      <c r="N13" s="122">
        <v>0</v>
      </c>
      <c r="O13" s="122">
        <v>0</v>
      </c>
    </row>
    <row r="14" spans="1:15" s="19" customFormat="1" x14ac:dyDescent="0.2">
      <c r="A14" s="20">
        <v>3</v>
      </c>
      <c r="B14" s="21" t="s">
        <v>59</v>
      </c>
      <c r="C14" s="10" t="s">
        <v>5</v>
      </c>
      <c r="D14" s="44">
        <f t="shared" si="3"/>
        <v>29444840</v>
      </c>
      <c r="E14" s="122">
        <v>16652133</v>
      </c>
      <c r="F14" s="122">
        <v>0</v>
      </c>
      <c r="G14" s="122">
        <v>5423160</v>
      </c>
      <c r="H14" s="122">
        <v>2718243</v>
      </c>
      <c r="I14" s="122">
        <v>4651304</v>
      </c>
      <c r="J14" s="122">
        <v>0</v>
      </c>
      <c r="K14" s="122">
        <v>0</v>
      </c>
      <c r="L14" s="122">
        <v>0</v>
      </c>
      <c r="M14" s="122"/>
      <c r="N14" s="122">
        <v>0</v>
      </c>
      <c r="O14" s="122">
        <v>0</v>
      </c>
    </row>
    <row r="15" spans="1:15" s="1" customFormat="1" x14ac:dyDescent="0.2">
      <c r="A15" s="20">
        <v>4</v>
      </c>
      <c r="B15" s="12" t="s">
        <v>60</v>
      </c>
      <c r="C15" s="10" t="s">
        <v>211</v>
      </c>
      <c r="D15" s="44">
        <f t="shared" si="3"/>
        <v>1690157</v>
      </c>
      <c r="E15" s="122">
        <v>0</v>
      </c>
      <c r="F15" s="122">
        <v>0</v>
      </c>
      <c r="G15" s="122">
        <v>1102632</v>
      </c>
      <c r="H15" s="122">
        <v>587525</v>
      </c>
      <c r="I15" s="122">
        <v>0</v>
      </c>
      <c r="J15" s="122">
        <v>0</v>
      </c>
      <c r="K15" s="122">
        <v>0</v>
      </c>
      <c r="L15" s="122">
        <v>0</v>
      </c>
      <c r="M15" s="122"/>
      <c r="N15" s="122">
        <v>0</v>
      </c>
      <c r="O15" s="122">
        <v>0</v>
      </c>
    </row>
    <row r="16" spans="1:15" s="1" customFormat="1" x14ac:dyDescent="0.2">
      <c r="A16" s="20">
        <v>5</v>
      </c>
      <c r="B16" s="12" t="s">
        <v>61</v>
      </c>
      <c r="C16" s="10" t="s">
        <v>8</v>
      </c>
      <c r="D16" s="44">
        <f t="shared" si="3"/>
        <v>2602922</v>
      </c>
      <c r="E16" s="122">
        <v>0</v>
      </c>
      <c r="F16" s="122">
        <v>0</v>
      </c>
      <c r="G16" s="122">
        <v>1837472</v>
      </c>
      <c r="H16" s="122">
        <v>765450</v>
      </c>
      <c r="I16" s="122">
        <v>0</v>
      </c>
      <c r="J16" s="122">
        <v>0</v>
      </c>
      <c r="K16" s="122">
        <v>0</v>
      </c>
      <c r="L16" s="122">
        <v>0</v>
      </c>
      <c r="M16" s="122"/>
      <c r="N16" s="122">
        <v>0</v>
      </c>
      <c r="O16" s="122">
        <v>0</v>
      </c>
    </row>
    <row r="17" spans="1:15" s="19" customFormat="1" x14ac:dyDescent="0.2">
      <c r="A17" s="20">
        <v>6</v>
      </c>
      <c r="B17" s="21" t="s">
        <v>62</v>
      </c>
      <c r="C17" s="10" t="s">
        <v>63</v>
      </c>
      <c r="D17" s="44">
        <f t="shared" si="3"/>
        <v>68947511</v>
      </c>
      <c r="E17" s="122">
        <v>25490765</v>
      </c>
      <c r="F17" s="122">
        <v>14759394</v>
      </c>
      <c r="G17" s="122">
        <v>8266051</v>
      </c>
      <c r="H17" s="122">
        <v>7178187</v>
      </c>
      <c r="I17" s="122">
        <v>12800760</v>
      </c>
      <c r="J17" s="122">
        <v>0</v>
      </c>
      <c r="K17" s="122">
        <v>0</v>
      </c>
      <c r="L17" s="122">
        <v>0</v>
      </c>
      <c r="M17" s="122"/>
      <c r="N17" s="122">
        <v>244464</v>
      </c>
      <c r="O17" s="122">
        <v>207890</v>
      </c>
    </row>
    <row r="18" spans="1:15" s="1" customFormat="1" x14ac:dyDescent="0.2">
      <c r="A18" s="20">
        <v>7</v>
      </c>
      <c r="B18" s="12" t="s">
        <v>64</v>
      </c>
      <c r="C18" s="10" t="s">
        <v>212</v>
      </c>
      <c r="D18" s="44">
        <f t="shared" si="3"/>
        <v>16180606</v>
      </c>
      <c r="E18" s="122">
        <v>9432160</v>
      </c>
      <c r="F18" s="122">
        <v>0</v>
      </c>
      <c r="G18" s="122">
        <v>4173426</v>
      </c>
      <c r="H18" s="122">
        <v>2330556</v>
      </c>
      <c r="I18" s="122">
        <v>0</v>
      </c>
      <c r="J18" s="122">
        <v>0</v>
      </c>
      <c r="K18" s="122">
        <v>0</v>
      </c>
      <c r="L18" s="122">
        <v>0</v>
      </c>
      <c r="M18" s="122"/>
      <c r="N18" s="122">
        <v>244464</v>
      </c>
      <c r="O18" s="122">
        <v>0</v>
      </c>
    </row>
    <row r="19" spans="1:15" s="1" customFormat="1" x14ac:dyDescent="0.2">
      <c r="A19" s="20">
        <v>8</v>
      </c>
      <c r="B19" s="21" t="s">
        <v>65</v>
      </c>
      <c r="C19" s="10" t="s">
        <v>17</v>
      </c>
      <c r="D19" s="44">
        <f t="shared" si="3"/>
        <v>1794457</v>
      </c>
      <c r="E19" s="122">
        <v>0</v>
      </c>
      <c r="F19" s="122">
        <v>0</v>
      </c>
      <c r="G19" s="122">
        <v>1005408</v>
      </c>
      <c r="H19" s="122">
        <v>789049</v>
      </c>
      <c r="I19" s="122">
        <v>0</v>
      </c>
      <c r="J19" s="122">
        <v>0</v>
      </c>
      <c r="K19" s="122">
        <v>0</v>
      </c>
      <c r="L19" s="122">
        <v>0</v>
      </c>
      <c r="M19" s="122"/>
      <c r="N19" s="122">
        <v>0</v>
      </c>
      <c r="O19" s="122">
        <v>0</v>
      </c>
    </row>
    <row r="20" spans="1:15" s="1" customFormat="1" x14ac:dyDescent="0.2">
      <c r="A20" s="20">
        <v>9</v>
      </c>
      <c r="B20" s="21" t="s">
        <v>66</v>
      </c>
      <c r="C20" s="10" t="s">
        <v>6</v>
      </c>
      <c r="D20" s="44">
        <f t="shared" si="3"/>
        <v>2433101</v>
      </c>
      <c r="E20" s="122">
        <v>0</v>
      </c>
      <c r="F20" s="122">
        <v>0</v>
      </c>
      <c r="G20" s="122">
        <v>1726123</v>
      </c>
      <c r="H20" s="122">
        <v>706978</v>
      </c>
      <c r="I20" s="122">
        <v>0</v>
      </c>
      <c r="J20" s="122">
        <v>0</v>
      </c>
      <c r="K20" s="122">
        <v>0</v>
      </c>
      <c r="L20" s="122">
        <v>0</v>
      </c>
      <c r="M20" s="122"/>
      <c r="N20" s="122">
        <v>0</v>
      </c>
      <c r="O20" s="122">
        <v>0</v>
      </c>
    </row>
    <row r="21" spans="1:15" s="1" customFormat="1" x14ac:dyDescent="0.2">
      <c r="A21" s="20">
        <v>10</v>
      </c>
      <c r="B21" s="21" t="s">
        <v>67</v>
      </c>
      <c r="C21" s="10" t="s">
        <v>18</v>
      </c>
      <c r="D21" s="44">
        <f t="shared" si="3"/>
        <v>3370485</v>
      </c>
      <c r="E21" s="122">
        <v>0</v>
      </c>
      <c r="F21" s="122">
        <v>0</v>
      </c>
      <c r="G21" s="122">
        <v>2381334</v>
      </c>
      <c r="H21" s="122">
        <v>989151</v>
      </c>
      <c r="I21" s="122">
        <v>0</v>
      </c>
      <c r="J21" s="122">
        <v>0</v>
      </c>
      <c r="K21" s="122">
        <v>0</v>
      </c>
      <c r="L21" s="122">
        <v>0</v>
      </c>
      <c r="M21" s="122"/>
      <c r="N21" s="122">
        <v>0</v>
      </c>
      <c r="O21" s="122">
        <v>0</v>
      </c>
    </row>
    <row r="22" spans="1:15" s="1" customFormat="1" x14ac:dyDescent="0.2">
      <c r="A22" s="20">
        <v>11</v>
      </c>
      <c r="B22" s="21" t="s">
        <v>68</v>
      </c>
      <c r="C22" s="10" t="s">
        <v>7</v>
      </c>
      <c r="D22" s="44">
        <f t="shared" si="3"/>
        <v>2441927</v>
      </c>
      <c r="E22" s="122">
        <v>0</v>
      </c>
      <c r="F22" s="122">
        <v>0</v>
      </c>
      <c r="G22" s="122">
        <v>1739183</v>
      </c>
      <c r="H22" s="122">
        <v>702744</v>
      </c>
      <c r="I22" s="122">
        <v>0</v>
      </c>
      <c r="J22" s="122">
        <v>0</v>
      </c>
      <c r="K22" s="122">
        <v>0</v>
      </c>
      <c r="L22" s="122">
        <v>0</v>
      </c>
      <c r="M22" s="122"/>
      <c r="N22" s="122">
        <v>0</v>
      </c>
      <c r="O22" s="122">
        <v>0</v>
      </c>
    </row>
    <row r="23" spans="1:15" s="1" customFormat="1" x14ac:dyDescent="0.2">
      <c r="A23" s="20">
        <v>12</v>
      </c>
      <c r="B23" s="21" t="s">
        <v>69</v>
      </c>
      <c r="C23" s="10" t="s">
        <v>19</v>
      </c>
      <c r="D23" s="44">
        <f t="shared" si="3"/>
        <v>7160691</v>
      </c>
      <c r="E23" s="122">
        <v>4589061</v>
      </c>
      <c r="F23" s="122">
        <v>0</v>
      </c>
      <c r="G23" s="122">
        <v>728280</v>
      </c>
      <c r="H23" s="122">
        <v>1843350</v>
      </c>
      <c r="I23" s="122">
        <v>0</v>
      </c>
      <c r="J23" s="122">
        <v>0</v>
      </c>
      <c r="K23" s="122">
        <v>0</v>
      </c>
      <c r="L23" s="122">
        <v>0</v>
      </c>
      <c r="M23" s="122"/>
      <c r="N23" s="122">
        <v>0</v>
      </c>
      <c r="O23" s="122">
        <v>0</v>
      </c>
    </row>
    <row r="24" spans="1:15" s="1" customFormat="1" x14ac:dyDescent="0.2">
      <c r="A24" s="20">
        <v>13</v>
      </c>
      <c r="B24" s="21" t="s">
        <v>231</v>
      </c>
      <c r="C24" s="10" t="s">
        <v>232</v>
      </c>
      <c r="D24" s="44">
        <f t="shared" si="3"/>
        <v>9384015</v>
      </c>
      <c r="E24" s="122">
        <v>0</v>
      </c>
      <c r="F24" s="122">
        <v>0</v>
      </c>
      <c r="G24" s="122">
        <v>9384015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122"/>
      <c r="N24" s="122">
        <v>0</v>
      </c>
      <c r="O24" s="122">
        <v>0</v>
      </c>
    </row>
    <row r="25" spans="1:15" s="1" customFormat="1" x14ac:dyDescent="0.2">
      <c r="A25" s="20">
        <v>14</v>
      </c>
      <c r="B25" s="21" t="s">
        <v>70</v>
      </c>
      <c r="C25" s="10" t="s">
        <v>22</v>
      </c>
      <c r="D25" s="44">
        <f t="shared" si="3"/>
        <v>1802587</v>
      </c>
      <c r="E25" s="122">
        <v>0</v>
      </c>
      <c r="F25" s="122">
        <v>0</v>
      </c>
      <c r="G25" s="122">
        <v>816402</v>
      </c>
      <c r="H25" s="122">
        <v>986185</v>
      </c>
      <c r="I25" s="122">
        <v>0</v>
      </c>
      <c r="J25" s="122">
        <v>0</v>
      </c>
      <c r="K25" s="122">
        <v>0</v>
      </c>
      <c r="L25" s="122">
        <v>0</v>
      </c>
      <c r="M25" s="122"/>
      <c r="N25" s="122">
        <v>0</v>
      </c>
      <c r="O25" s="122">
        <v>0</v>
      </c>
    </row>
    <row r="26" spans="1:15" s="1" customFormat="1" x14ac:dyDescent="0.2">
      <c r="A26" s="20">
        <v>15</v>
      </c>
      <c r="B26" s="21" t="s">
        <v>71</v>
      </c>
      <c r="C26" s="10" t="s">
        <v>10</v>
      </c>
      <c r="D26" s="44">
        <f t="shared" si="3"/>
        <v>7294124</v>
      </c>
      <c r="E26" s="122">
        <v>2604744</v>
      </c>
      <c r="F26" s="122">
        <v>0</v>
      </c>
      <c r="G26" s="122">
        <v>3385187</v>
      </c>
      <c r="H26" s="122">
        <v>1304193</v>
      </c>
      <c r="I26" s="122">
        <v>0</v>
      </c>
      <c r="J26" s="122">
        <v>0</v>
      </c>
      <c r="K26" s="122">
        <v>0</v>
      </c>
      <c r="L26" s="122">
        <v>0</v>
      </c>
      <c r="M26" s="122"/>
      <c r="N26" s="122">
        <v>0</v>
      </c>
      <c r="O26" s="122">
        <v>0</v>
      </c>
    </row>
    <row r="27" spans="1:15" s="1" customFormat="1" x14ac:dyDescent="0.2">
      <c r="A27" s="20">
        <v>16</v>
      </c>
      <c r="B27" s="21" t="s">
        <v>72</v>
      </c>
      <c r="C27" s="10" t="s">
        <v>343</v>
      </c>
      <c r="D27" s="44">
        <f t="shared" si="3"/>
        <v>13304997</v>
      </c>
      <c r="E27" s="122">
        <v>7005424</v>
      </c>
      <c r="F27" s="122">
        <v>0</v>
      </c>
      <c r="G27" s="122">
        <v>4353531</v>
      </c>
      <c r="H27" s="122">
        <v>1946042</v>
      </c>
      <c r="I27" s="122">
        <v>0</v>
      </c>
      <c r="J27" s="122">
        <v>0</v>
      </c>
      <c r="K27" s="122">
        <v>0</v>
      </c>
      <c r="L27" s="122">
        <v>0</v>
      </c>
      <c r="M27" s="122"/>
      <c r="N27" s="122">
        <v>0</v>
      </c>
      <c r="O27" s="122">
        <v>0</v>
      </c>
    </row>
    <row r="28" spans="1:15" s="19" customFormat="1" x14ac:dyDescent="0.2">
      <c r="A28" s="20">
        <v>17</v>
      </c>
      <c r="B28" s="21" t="s">
        <v>73</v>
      </c>
      <c r="C28" s="10" t="s">
        <v>9</v>
      </c>
      <c r="D28" s="44">
        <f t="shared" si="3"/>
        <v>55428037</v>
      </c>
      <c r="E28" s="122">
        <v>16691519</v>
      </c>
      <c r="F28" s="122">
        <v>10460185</v>
      </c>
      <c r="G28" s="122">
        <v>9518955</v>
      </c>
      <c r="H28" s="122">
        <v>4743556</v>
      </c>
      <c r="I28" s="122">
        <v>13377112</v>
      </c>
      <c r="J28" s="122">
        <v>0</v>
      </c>
      <c r="K28" s="122">
        <v>0</v>
      </c>
      <c r="L28" s="122">
        <v>0</v>
      </c>
      <c r="M28" s="122"/>
      <c r="N28" s="122">
        <v>244464</v>
      </c>
      <c r="O28" s="122">
        <v>392246</v>
      </c>
    </row>
    <row r="29" spans="1:15" s="1" customFormat="1" x14ac:dyDescent="0.2">
      <c r="A29" s="20">
        <v>18</v>
      </c>
      <c r="B29" s="12" t="s">
        <v>74</v>
      </c>
      <c r="C29" s="10" t="s">
        <v>11</v>
      </c>
      <c r="D29" s="44">
        <f t="shared" si="3"/>
        <v>933632</v>
      </c>
      <c r="E29" s="122">
        <v>0</v>
      </c>
      <c r="F29" s="122">
        <v>0</v>
      </c>
      <c r="G29" s="122">
        <v>479208</v>
      </c>
      <c r="H29" s="122">
        <v>454424</v>
      </c>
      <c r="I29" s="122">
        <v>0</v>
      </c>
      <c r="J29" s="122">
        <v>0</v>
      </c>
      <c r="K29" s="122">
        <v>0</v>
      </c>
      <c r="L29" s="122">
        <v>0</v>
      </c>
      <c r="M29" s="122"/>
      <c r="N29" s="122">
        <v>0</v>
      </c>
      <c r="O29" s="122">
        <v>0</v>
      </c>
    </row>
    <row r="30" spans="1:15" s="1" customFormat="1" x14ac:dyDescent="0.2">
      <c r="A30" s="20">
        <v>19</v>
      </c>
      <c r="B30" s="12" t="s">
        <v>75</v>
      </c>
      <c r="C30" s="10" t="s">
        <v>213</v>
      </c>
      <c r="D30" s="44">
        <f t="shared" si="3"/>
        <v>551275</v>
      </c>
      <c r="E30" s="122">
        <v>0</v>
      </c>
      <c r="F30" s="122">
        <v>0</v>
      </c>
      <c r="G30" s="122">
        <v>0</v>
      </c>
      <c r="H30" s="122">
        <v>551275</v>
      </c>
      <c r="I30" s="122">
        <v>0</v>
      </c>
      <c r="J30" s="122">
        <v>0</v>
      </c>
      <c r="K30" s="122">
        <v>0</v>
      </c>
      <c r="L30" s="122">
        <v>0</v>
      </c>
      <c r="M30" s="122"/>
      <c r="N30" s="122">
        <v>0</v>
      </c>
      <c r="O30" s="122">
        <v>0</v>
      </c>
    </row>
    <row r="31" spans="1:15" x14ac:dyDescent="0.2">
      <c r="A31" s="20">
        <v>20</v>
      </c>
      <c r="B31" s="12" t="s">
        <v>76</v>
      </c>
      <c r="C31" s="10" t="s">
        <v>344</v>
      </c>
      <c r="D31" s="44">
        <f t="shared" si="3"/>
        <v>13884127</v>
      </c>
      <c r="E31" s="122">
        <v>4411566</v>
      </c>
      <c r="F31" s="122">
        <v>0</v>
      </c>
      <c r="G31" s="122">
        <v>6118442</v>
      </c>
      <c r="H31" s="122">
        <v>3354119</v>
      </c>
      <c r="I31" s="122">
        <v>0</v>
      </c>
      <c r="J31" s="122">
        <v>0</v>
      </c>
      <c r="K31" s="122">
        <v>0</v>
      </c>
      <c r="L31" s="122">
        <v>0</v>
      </c>
      <c r="M31" s="122"/>
      <c r="N31" s="122">
        <v>0</v>
      </c>
      <c r="O31" s="122">
        <v>0</v>
      </c>
    </row>
    <row r="32" spans="1:15" s="19" customFormat="1" x14ac:dyDescent="0.2">
      <c r="A32" s="20">
        <v>21</v>
      </c>
      <c r="B32" s="12" t="s">
        <v>77</v>
      </c>
      <c r="C32" s="10" t="s">
        <v>38</v>
      </c>
      <c r="D32" s="44">
        <f t="shared" si="3"/>
        <v>25836514</v>
      </c>
      <c r="E32" s="122">
        <v>9492078</v>
      </c>
      <c r="F32" s="122">
        <v>5743821</v>
      </c>
      <c r="G32" s="122">
        <v>7768085</v>
      </c>
      <c r="H32" s="122">
        <v>2502408</v>
      </c>
      <c r="I32" s="122">
        <v>0</v>
      </c>
      <c r="J32" s="122">
        <v>0</v>
      </c>
      <c r="K32" s="122">
        <v>0</v>
      </c>
      <c r="L32" s="122">
        <v>0</v>
      </c>
      <c r="M32" s="122"/>
      <c r="N32" s="122">
        <v>122232</v>
      </c>
      <c r="O32" s="122">
        <v>207890</v>
      </c>
    </row>
    <row r="33" spans="1:15" s="19" customFormat="1" x14ac:dyDescent="0.2">
      <c r="A33" s="20">
        <v>22</v>
      </c>
      <c r="B33" s="21" t="s">
        <v>78</v>
      </c>
      <c r="C33" s="10" t="s">
        <v>79</v>
      </c>
      <c r="D33" s="44">
        <f t="shared" si="3"/>
        <v>3031092</v>
      </c>
      <c r="E33" s="122">
        <v>0</v>
      </c>
      <c r="F33" s="122">
        <v>0</v>
      </c>
      <c r="G33" s="122">
        <v>2151648</v>
      </c>
      <c r="H33" s="122">
        <v>879444</v>
      </c>
      <c r="I33" s="122">
        <v>0</v>
      </c>
      <c r="J33" s="122">
        <v>0</v>
      </c>
      <c r="K33" s="122">
        <v>0</v>
      </c>
      <c r="L33" s="122">
        <v>0</v>
      </c>
      <c r="M33" s="122"/>
      <c r="N33" s="122">
        <v>0</v>
      </c>
      <c r="O33" s="122">
        <v>0</v>
      </c>
    </row>
    <row r="34" spans="1:15" s="1" customFormat="1" x14ac:dyDescent="0.2">
      <c r="A34" s="20">
        <v>23</v>
      </c>
      <c r="B34" s="21" t="s">
        <v>80</v>
      </c>
      <c r="C34" s="10" t="s">
        <v>81</v>
      </c>
      <c r="D34" s="44">
        <f t="shared" si="3"/>
        <v>4732889</v>
      </c>
      <c r="E34" s="122">
        <v>0</v>
      </c>
      <c r="F34" s="122">
        <v>4732889</v>
      </c>
      <c r="G34" s="122">
        <v>0</v>
      </c>
      <c r="H34" s="122">
        <v>0</v>
      </c>
      <c r="I34" s="122">
        <v>0</v>
      </c>
      <c r="J34" s="122">
        <v>0</v>
      </c>
      <c r="K34" s="122">
        <v>0</v>
      </c>
      <c r="L34" s="122">
        <v>0</v>
      </c>
      <c r="M34" s="122"/>
      <c r="N34" s="122">
        <v>0</v>
      </c>
      <c r="O34" s="122">
        <v>0</v>
      </c>
    </row>
    <row r="35" spans="1:15" s="1" customFormat="1" ht="24" x14ac:dyDescent="0.2">
      <c r="A35" s="20">
        <v>24</v>
      </c>
      <c r="B35" s="21" t="s">
        <v>82</v>
      </c>
      <c r="C35" s="10" t="s">
        <v>83</v>
      </c>
      <c r="D35" s="44">
        <f t="shared" si="3"/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2">
        <v>0</v>
      </c>
      <c r="M35" s="122"/>
      <c r="N35" s="122">
        <v>0</v>
      </c>
      <c r="O35" s="122">
        <v>0</v>
      </c>
    </row>
    <row r="36" spans="1:15" s="1" customFormat="1" x14ac:dyDescent="0.2">
      <c r="A36" s="20">
        <v>25</v>
      </c>
      <c r="B36" s="12" t="s">
        <v>84</v>
      </c>
      <c r="C36" s="10" t="s">
        <v>85</v>
      </c>
      <c r="D36" s="44">
        <f t="shared" si="3"/>
        <v>132809211</v>
      </c>
      <c r="E36" s="122">
        <v>44185911</v>
      </c>
      <c r="F36" s="122">
        <v>26787599</v>
      </c>
      <c r="G36" s="122">
        <v>29487295</v>
      </c>
      <c r="H36" s="122">
        <v>14652143</v>
      </c>
      <c r="I36" s="122">
        <v>16636582</v>
      </c>
      <c r="J36" s="122">
        <v>0</v>
      </c>
      <c r="K36" s="122">
        <v>0</v>
      </c>
      <c r="L36" s="122">
        <v>0</v>
      </c>
      <c r="M36" s="122"/>
      <c r="N36" s="122">
        <v>563490</v>
      </c>
      <c r="O36" s="122">
        <v>496191</v>
      </c>
    </row>
    <row r="37" spans="1:15" s="1" customFormat="1" x14ac:dyDescent="0.2">
      <c r="A37" s="20">
        <v>26</v>
      </c>
      <c r="B37" s="21" t="s">
        <v>86</v>
      </c>
      <c r="C37" s="10" t="s">
        <v>87</v>
      </c>
      <c r="D37" s="44">
        <f t="shared" si="3"/>
        <v>0</v>
      </c>
      <c r="E37" s="122">
        <v>0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0</v>
      </c>
      <c r="M37" s="122"/>
      <c r="N37" s="122">
        <v>0</v>
      </c>
      <c r="O37" s="122">
        <v>0</v>
      </c>
    </row>
    <row r="38" spans="1:15" s="1" customFormat="1" x14ac:dyDescent="0.2">
      <c r="A38" s="20">
        <v>27</v>
      </c>
      <c r="B38" s="13" t="s">
        <v>88</v>
      </c>
      <c r="C38" s="10" t="s">
        <v>89</v>
      </c>
      <c r="D38" s="44">
        <f t="shared" si="3"/>
        <v>0</v>
      </c>
      <c r="E38" s="122">
        <v>0</v>
      </c>
      <c r="F38" s="122">
        <v>0</v>
      </c>
      <c r="G38" s="122">
        <v>0</v>
      </c>
      <c r="H38" s="122">
        <v>0</v>
      </c>
      <c r="I38" s="122">
        <v>0</v>
      </c>
      <c r="J38" s="122">
        <v>0</v>
      </c>
      <c r="K38" s="122">
        <v>0</v>
      </c>
      <c r="L38" s="122">
        <v>0</v>
      </c>
      <c r="M38" s="122"/>
      <c r="N38" s="122">
        <v>0</v>
      </c>
      <c r="O38" s="122">
        <v>0</v>
      </c>
    </row>
    <row r="39" spans="1:15" s="19" customFormat="1" x14ac:dyDescent="0.2">
      <c r="A39" s="20">
        <v>28</v>
      </c>
      <c r="B39" s="13" t="s">
        <v>90</v>
      </c>
      <c r="C39" s="10" t="s">
        <v>39</v>
      </c>
      <c r="D39" s="44">
        <f t="shared" si="3"/>
        <v>43911662</v>
      </c>
      <c r="E39" s="122">
        <v>24499783</v>
      </c>
      <c r="F39" s="122">
        <v>0</v>
      </c>
      <c r="G39" s="122">
        <v>7036890</v>
      </c>
      <c r="H39" s="122">
        <v>3856488</v>
      </c>
      <c r="I39" s="122">
        <v>8188379</v>
      </c>
      <c r="J39" s="122">
        <v>0</v>
      </c>
      <c r="K39" s="122">
        <v>0</v>
      </c>
      <c r="L39" s="122">
        <v>0</v>
      </c>
      <c r="M39" s="122"/>
      <c r="N39" s="122">
        <v>122232</v>
      </c>
      <c r="O39" s="122">
        <v>207890</v>
      </c>
    </row>
    <row r="40" spans="1:15" x14ac:dyDescent="0.2">
      <c r="A40" s="20">
        <v>29</v>
      </c>
      <c r="B40" s="12" t="s">
        <v>91</v>
      </c>
      <c r="C40" s="10" t="s">
        <v>37</v>
      </c>
      <c r="D40" s="44">
        <f t="shared" si="3"/>
        <v>34505906</v>
      </c>
      <c r="E40" s="122">
        <v>11076914</v>
      </c>
      <c r="F40" s="122">
        <v>0</v>
      </c>
      <c r="G40" s="122">
        <v>11181866</v>
      </c>
      <c r="H40" s="122">
        <v>6112458</v>
      </c>
      <c r="I40" s="122">
        <v>6134668</v>
      </c>
      <c r="J40" s="122">
        <v>0</v>
      </c>
      <c r="K40" s="122">
        <v>0</v>
      </c>
      <c r="L40" s="122">
        <v>0</v>
      </c>
      <c r="M40" s="122"/>
      <c r="N40" s="122">
        <v>0</v>
      </c>
      <c r="O40" s="122">
        <v>0</v>
      </c>
    </row>
    <row r="41" spans="1:15" s="1" customFormat="1" x14ac:dyDescent="0.2">
      <c r="A41" s="20">
        <v>30</v>
      </c>
      <c r="B41" s="13" t="s">
        <v>92</v>
      </c>
      <c r="C41" s="10" t="s">
        <v>16</v>
      </c>
      <c r="D41" s="44">
        <f t="shared" si="3"/>
        <v>2767915</v>
      </c>
      <c r="E41" s="122">
        <v>0</v>
      </c>
      <c r="F41" s="122">
        <v>0</v>
      </c>
      <c r="G41" s="122">
        <v>1976177</v>
      </c>
      <c r="H41" s="122">
        <v>791738</v>
      </c>
      <c r="I41" s="122">
        <v>0</v>
      </c>
      <c r="J41" s="122">
        <v>0</v>
      </c>
      <c r="K41" s="122">
        <v>0</v>
      </c>
      <c r="L41" s="122">
        <v>0</v>
      </c>
      <c r="M41" s="122"/>
      <c r="N41" s="122">
        <v>0</v>
      </c>
      <c r="O41" s="122">
        <v>0</v>
      </c>
    </row>
    <row r="42" spans="1:15" s="1" customFormat="1" x14ac:dyDescent="0.2">
      <c r="A42" s="20">
        <v>31</v>
      </c>
      <c r="B42" s="21" t="s">
        <v>93</v>
      </c>
      <c r="C42" s="10" t="s">
        <v>21</v>
      </c>
      <c r="D42" s="44">
        <f t="shared" si="3"/>
        <v>15864983</v>
      </c>
      <c r="E42" s="122">
        <v>5814153</v>
      </c>
      <c r="F42" s="122">
        <v>0</v>
      </c>
      <c r="G42" s="122">
        <v>6623597</v>
      </c>
      <c r="H42" s="122">
        <v>3427233</v>
      </c>
      <c r="I42" s="122">
        <v>0</v>
      </c>
      <c r="J42" s="122">
        <v>0</v>
      </c>
      <c r="K42" s="122">
        <v>0</v>
      </c>
      <c r="L42" s="122">
        <v>0</v>
      </c>
      <c r="M42" s="122"/>
      <c r="N42" s="122">
        <v>0</v>
      </c>
      <c r="O42" s="122">
        <v>0</v>
      </c>
    </row>
    <row r="43" spans="1:15" s="1" customFormat="1" x14ac:dyDescent="0.2">
      <c r="A43" s="20">
        <v>32</v>
      </c>
      <c r="B43" s="13" t="s">
        <v>94</v>
      </c>
      <c r="C43" s="10" t="s">
        <v>24</v>
      </c>
      <c r="D43" s="44">
        <f t="shared" si="3"/>
        <v>3990778</v>
      </c>
      <c r="E43" s="122">
        <v>0</v>
      </c>
      <c r="F43" s="122">
        <v>0</v>
      </c>
      <c r="G43" s="122">
        <v>2621391</v>
      </c>
      <c r="H43" s="122">
        <v>1369387</v>
      </c>
      <c r="I43" s="122">
        <v>0</v>
      </c>
      <c r="J43" s="122">
        <v>0</v>
      </c>
      <c r="K43" s="122">
        <v>0</v>
      </c>
      <c r="L43" s="122">
        <v>0</v>
      </c>
      <c r="M43" s="122"/>
      <c r="N43" s="122">
        <v>0</v>
      </c>
      <c r="O43" s="122">
        <v>0</v>
      </c>
    </row>
    <row r="44" spans="1:15" x14ac:dyDescent="0.2">
      <c r="A44" s="20">
        <v>33</v>
      </c>
      <c r="B44" s="12" t="s">
        <v>95</v>
      </c>
      <c r="C44" s="10" t="s">
        <v>214</v>
      </c>
      <c r="D44" s="44">
        <f t="shared" si="3"/>
        <v>10196157</v>
      </c>
      <c r="E44" s="122">
        <v>0</v>
      </c>
      <c r="F44" s="122">
        <v>0</v>
      </c>
      <c r="G44" s="122">
        <v>6870183</v>
      </c>
      <c r="H44" s="122">
        <v>3325974</v>
      </c>
      <c r="I44" s="122">
        <v>0</v>
      </c>
      <c r="J44" s="122">
        <v>0</v>
      </c>
      <c r="K44" s="122">
        <v>0</v>
      </c>
      <c r="L44" s="122">
        <v>0</v>
      </c>
      <c r="M44" s="122"/>
      <c r="N44" s="122">
        <v>0</v>
      </c>
      <c r="O44" s="122">
        <v>0</v>
      </c>
    </row>
    <row r="45" spans="1:15" s="1" customFormat="1" x14ac:dyDescent="0.2">
      <c r="A45" s="20">
        <v>34</v>
      </c>
      <c r="B45" s="14" t="s">
        <v>96</v>
      </c>
      <c r="C45" s="15" t="s">
        <v>215</v>
      </c>
      <c r="D45" s="44">
        <f t="shared" si="3"/>
        <v>3297653</v>
      </c>
      <c r="E45" s="122">
        <v>0</v>
      </c>
      <c r="F45" s="122">
        <v>0</v>
      </c>
      <c r="G45" s="122">
        <v>2333013</v>
      </c>
      <c r="H45" s="122">
        <v>964640</v>
      </c>
      <c r="I45" s="122">
        <v>0</v>
      </c>
      <c r="J45" s="122">
        <v>0</v>
      </c>
      <c r="K45" s="122">
        <v>0</v>
      </c>
      <c r="L45" s="122">
        <v>0</v>
      </c>
      <c r="M45" s="122"/>
      <c r="N45" s="122">
        <v>0</v>
      </c>
      <c r="O45" s="122">
        <v>0</v>
      </c>
    </row>
    <row r="46" spans="1:15" s="1" customFormat="1" x14ac:dyDescent="0.2">
      <c r="A46" s="20">
        <v>35</v>
      </c>
      <c r="B46" s="12" t="s">
        <v>97</v>
      </c>
      <c r="C46" s="10" t="s">
        <v>216</v>
      </c>
      <c r="D46" s="44">
        <f t="shared" si="3"/>
        <v>1003534</v>
      </c>
      <c r="E46" s="122">
        <v>0</v>
      </c>
      <c r="F46" s="122">
        <v>0</v>
      </c>
      <c r="G46" s="122">
        <v>485921</v>
      </c>
      <c r="H46" s="122">
        <v>517613</v>
      </c>
      <c r="I46" s="122">
        <v>0</v>
      </c>
      <c r="J46" s="122">
        <v>0</v>
      </c>
      <c r="K46" s="122">
        <v>0</v>
      </c>
      <c r="L46" s="122">
        <v>0</v>
      </c>
      <c r="M46" s="122"/>
      <c r="N46" s="122">
        <v>0</v>
      </c>
      <c r="O46" s="122">
        <v>0</v>
      </c>
    </row>
    <row r="47" spans="1:15" s="1" customFormat="1" x14ac:dyDescent="0.2">
      <c r="A47" s="20">
        <v>36</v>
      </c>
      <c r="B47" s="12" t="s">
        <v>98</v>
      </c>
      <c r="C47" s="10" t="s">
        <v>23</v>
      </c>
      <c r="D47" s="44">
        <f t="shared" si="3"/>
        <v>5790199</v>
      </c>
      <c r="E47" s="122">
        <v>2039356</v>
      </c>
      <c r="F47" s="122">
        <v>0</v>
      </c>
      <c r="G47" s="122">
        <v>2335396</v>
      </c>
      <c r="H47" s="122">
        <v>1415447</v>
      </c>
      <c r="I47" s="122">
        <v>0</v>
      </c>
      <c r="J47" s="122">
        <v>0</v>
      </c>
      <c r="K47" s="122">
        <v>0</v>
      </c>
      <c r="L47" s="122">
        <v>0</v>
      </c>
      <c r="M47" s="122"/>
      <c r="N47" s="122">
        <v>0</v>
      </c>
      <c r="O47" s="122">
        <v>0</v>
      </c>
    </row>
    <row r="48" spans="1:15" s="1" customFormat="1" x14ac:dyDescent="0.2">
      <c r="A48" s="20">
        <v>37</v>
      </c>
      <c r="B48" s="21" t="s">
        <v>99</v>
      </c>
      <c r="C48" s="10" t="s">
        <v>20</v>
      </c>
      <c r="D48" s="44">
        <f t="shared" si="3"/>
        <v>1602989</v>
      </c>
      <c r="E48" s="122">
        <v>0</v>
      </c>
      <c r="F48" s="122">
        <v>0</v>
      </c>
      <c r="G48" s="122">
        <v>1113992</v>
      </c>
      <c r="H48" s="122">
        <v>488997</v>
      </c>
      <c r="I48" s="122">
        <v>0</v>
      </c>
      <c r="J48" s="122">
        <v>0</v>
      </c>
      <c r="K48" s="122">
        <v>0</v>
      </c>
      <c r="L48" s="122">
        <v>0</v>
      </c>
      <c r="M48" s="122"/>
      <c r="N48" s="122">
        <v>0</v>
      </c>
      <c r="O48" s="122">
        <v>0</v>
      </c>
    </row>
    <row r="49" spans="1:15" s="1" customFormat="1" x14ac:dyDescent="0.2">
      <c r="A49" s="20">
        <v>38</v>
      </c>
      <c r="B49" s="13" t="s">
        <v>100</v>
      </c>
      <c r="C49" s="10" t="s">
        <v>101</v>
      </c>
      <c r="D49" s="44">
        <f t="shared" si="3"/>
        <v>6220525</v>
      </c>
      <c r="E49" s="122">
        <v>2284592</v>
      </c>
      <c r="F49" s="122">
        <v>1000291</v>
      </c>
      <c r="G49" s="122">
        <v>1441268</v>
      </c>
      <c r="H49" s="122">
        <v>705433</v>
      </c>
      <c r="I49" s="122">
        <v>788941</v>
      </c>
      <c r="J49" s="122">
        <v>0</v>
      </c>
      <c r="K49" s="122">
        <v>0</v>
      </c>
      <c r="L49" s="122">
        <v>0</v>
      </c>
      <c r="M49" s="122"/>
      <c r="N49" s="122">
        <v>0</v>
      </c>
      <c r="O49" s="122">
        <v>0</v>
      </c>
    </row>
    <row r="50" spans="1:15" s="19" customFormat="1" x14ac:dyDescent="0.2">
      <c r="A50" s="20">
        <v>39</v>
      </c>
      <c r="B50" s="21" t="s">
        <v>102</v>
      </c>
      <c r="C50" s="10" t="s">
        <v>103</v>
      </c>
      <c r="D50" s="44">
        <f t="shared" si="3"/>
        <v>49854674</v>
      </c>
      <c r="E50" s="122">
        <v>12949201</v>
      </c>
      <c r="F50" s="122">
        <v>14451845</v>
      </c>
      <c r="G50" s="122">
        <v>9823487</v>
      </c>
      <c r="H50" s="122">
        <v>6838903</v>
      </c>
      <c r="I50" s="122">
        <v>5130993</v>
      </c>
      <c r="J50" s="122">
        <v>0</v>
      </c>
      <c r="K50" s="122">
        <v>0</v>
      </c>
      <c r="L50" s="122">
        <v>0</v>
      </c>
      <c r="M50" s="122"/>
      <c r="N50" s="122">
        <v>244464</v>
      </c>
      <c r="O50" s="122">
        <v>415781</v>
      </c>
    </row>
    <row r="51" spans="1:15" s="1" customFormat="1" x14ac:dyDescent="0.2">
      <c r="A51" s="20">
        <v>40</v>
      </c>
      <c r="B51" s="12" t="s">
        <v>104</v>
      </c>
      <c r="C51" s="10" t="s">
        <v>221</v>
      </c>
      <c r="D51" s="44">
        <f t="shared" si="3"/>
        <v>2864553</v>
      </c>
      <c r="E51" s="122">
        <v>0</v>
      </c>
      <c r="F51" s="122">
        <v>0</v>
      </c>
      <c r="G51" s="122">
        <v>2013800</v>
      </c>
      <c r="H51" s="122">
        <v>850753</v>
      </c>
      <c r="I51" s="122">
        <v>0</v>
      </c>
      <c r="J51" s="122">
        <v>0</v>
      </c>
      <c r="K51" s="122">
        <v>0</v>
      </c>
      <c r="L51" s="122">
        <v>0</v>
      </c>
      <c r="M51" s="122"/>
      <c r="N51" s="122">
        <v>0</v>
      </c>
      <c r="O51" s="122">
        <v>0</v>
      </c>
    </row>
    <row r="52" spans="1:15" s="1" customFormat="1" x14ac:dyDescent="0.2">
      <c r="A52" s="20">
        <v>41</v>
      </c>
      <c r="B52" s="12" t="s">
        <v>105</v>
      </c>
      <c r="C52" s="10" t="s">
        <v>2</v>
      </c>
      <c r="D52" s="44">
        <f t="shared" si="3"/>
        <v>18587595</v>
      </c>
      <c r="E52" s="122">
        <v>334404</v>
      </c>
      <c r="F52" s="122">
        <v>0</v>
      </c>
      <c r="G52" s="122">
        <v>7468857</v>
      </c>
      <c r="H52" s="122">
        <v>3059106</v>
      </c>
      <c r="I52" s="122">
        <v>7725228</v>
      </c>
      <c r="J52" s="122">
        <v>0</v>
      </c>
      <c r="K52" s="122">
        <v>0</v>
      </c>
      <c r="L52" s="122">
        <v>0</v>
      </c>
      <c r="M52" s="122"/>
      <c r="N52" s="122">
        <v>0</v>
      </c>
      <c r="O52" s="122">
        <v>0</v>
      </c>
    </row>
    <row r="53" spans="1:15" s="1" customFormat="1" x14ac:dyDescent="0.2">
      <c r="A53" s="20">
        <v>42</v>
      </c>
      <c r="B53" s="21" t="s">
        <v>106</v>
      </c>
      <c r="C53" s="10" t="s">
        <v>3</v>
      </c>
      <c r="D53" s="44">
        <f t="shared" si="3"/>
        <v>2239999</v>
      </c>
      <c r="E53" s="122">
        <v>0</v>
      </c>
      <c r="F53" s="122">
        <v>0</v>
      </c>
      <c r="G53" s="122">
        <v>1589347</v>
      </c>
      <c r="H53" s="122">
        <v>650652</v>
      </c>
      <c r="I53" s="122">
        <v>0</v>
      </c>
      <c r="J53" s="122">
        <v>0</v>
      </c>
      <c r="K53" s="122">
        <v>0</v>
      </c>
      <c r="L53" s="122">
        <v>0</v>
      </c>
      <c r="M53" s="122"/>
      <c r="N53" s="122">
        <v>0</v>
      </c>
      <c r="O53" s="122">
        <v>0</v>
      </c>
    </row>
    <row r="54" spans="1:15" s="1" customFormat="1" x14ac:dyDescent="0.2">
      <c r="A54" s="20">
        <v>43</v>
      </c>
      <c r="B54" s="13" t="s">
        <v>152</v>
      </c>
      <c r="C54" s="10" t="s">
        <v>32</v>
      </c>
      <c r="D54" s="44">
        <f t="shared" si="3"/>
        <v>5945225</v>
      </c>
      <c r="E54" s="122">
        <v>2876558</v>
      </c>
      <c r="F54" s="122">
        <v>0</v>
      </c>
      <c r="G54" s="122">
        <v>2154775</v>
      </c>
      <c r="H54" s="122">
        <v>913892</v>
      </c>
      <c r="I54" s="122">
        <v>0</v>
      </c>
      <c r="J54" s="122">
        <v>0</v>
      </c>
      <c r="K54" s="122">
        <v>0</v>
      </c>
      <c r="L54" s="122">
        <v>0</v>
      </c>
      <c r="M54" s="122"/>
      <c r="N54" s="122">
        <v>0</v>
      </c>
      <c r="O54" s="122">
        <v>0</v>
      </c>
    </row>
    <row r="55" spans="1:15" s="1" customFormat="1" x14ac:dyDescent="0.2">
      <c r="A55" s="20">
        <v>44</v>
      </c>
      <c r="B55" s="21" t="s">
        <v>107</v>
      </c>
      <c r="C55" s="10" t="s">
        <v>217</v>
      </c>
      <c r="D55" s="44">
        <f t="shared" si="3"/>
        <v>3759067</v>
      </c>
      <c r="E55" s="122">
        <v>0</v>
      </c>
      <c r="F55" s="122">
        <v>0</v>
      </c>
      <c r="G55" s="122">
        <v>2544016</v>
      </c>
      <c r="H55" s="122">
        <v>1215051</v>
      </c>
      <c r="I55" s="122">
        <v>0</v>
      </c>
      <c r="J55" s="122">
        <v>0</v>
      </c>
      <c r="K55" s="122">
        <v>0</v>
      </c>
      <c r="L55" s="122">
        <v>0</v>
      </c>
      <c r="M55" s="122"/>
      <c r="N55" s="122">
        <v>0</v>
      </c>
      <c r="O55" s="122">
        <v>0</v>
      </c>
    </row>
    <row r="56" spans="1:15" s="1" customFormat="1" x14ac:dyDescent="0.2">
      <c r="A56" s="20">
        <v>45</v>
      </c>
      <c r="B56" s="13" t="s">
        <v>108</v>
      </c>
      <c r="C56" s="10" t="s">
        <v>0</v>
      </c>
      <c r="D56" s="44">
        <f t="shared" si="3"/>
        <v>12270683</v>
      </c>
      <c r="E56" s="122">
        <v>4751873</v>
      </c>
      <c r="F56" s="122">
        <v>0</v>
      </c>
      <c r="G56" s="122">
        <v>3047626</v>
      </c>
      <c r="H56" s="122">
        <v>1265758</v>
      </c>
      <c r="I56" s="122">
        <v>3205426</v>
      </c>
      <c r="J56" s="122">
        <v>0</v>
      </c>
      <c r="K56" s="122">
        <v>0</v>
      </c>
      <c r="L56" s="122">
        <v>0</v>
      </c>
      <c r="M56" s="122"/>
      <c r="N56" s="122">
        <v>0</v>
      </c>
      <c r="O56" s="122">
        <v>0</v>
      </c>
    </row>
    <row r="57" spans="1:15" s="1" customFormat="1" x14ac:dyDescent="0.2">
      <c r="A57" s="20">
        <v>46</v>
      </c>
      <c r="B57" s="21" t="s">
        <v>109</v>
      </c>
      <c r="C57" s="10" t="s">
        <v>4</v>
      </c>
      <c r="D57" s="44">
        <f t="shared" si="3"/>
        <v>1097075</v>
      </c>
      <c r="E57" s="122">
        <v>0</v>
      </c>
      <c r="F57" s="122">
        <v>0</v>
      </c>
      <c r="G57" s="122">
        <v>646179</v>
      </c>
      <c r="H57" s="122">
        <v>450896</v>
      </c>
      <c r="I57" s="122">
        <v>0</v>
      </c>
      <c r="J57" s="122">
        <v>0</v>
      </c>
      <c r="K57" s="122">
        <v>0</v>
      </c>
      <c r="L57" s="122">
        <v>0</v>
      </c>
      <c r="M57" s="122"/>
      <c r="N57" s="122">
        <v>0</v>
      </c>
      <c r="O57" s="122">
        <v>0</v>
      </c>
    </row>
    <row r="58" spans="1:15" s="1" customFormat="1" x14ac:dyDescent="0.2">
      <c r="A58" s="20">
        <v>47</v>
      </c>
      <c r="B58" s="13" t="s">
        <v>110</v>
      </c>
      <c r="C58" s="10" t="s">
        <v>1</v>
      </c>
      <c r="D58" s="44">
        <f t="shared" si="3"/>
        <v>2569737</v>
      </c>
      <c r="E58" s="122">
        <v>0</v>
      </c>
      <c r="F58" s="122">
        <v>0</v>
      </c>
      <c r="G58" s="122">
        <v>1746607</v>
      </c>
      <c r="H58" s="122">
        <v>823130</v>
      </c>
      <c r="I58" s="122">
        <v>0</v>
      </c>
      <c r="J58" s="122">
        <v>0</v>
      </c>
      <c r="K58" s="122">
        <v>0</v>
      </c>
      <c r="L58" s="122">
        <v>0</v>
      </c>
      <c r="M58" s="122"/>
      <c r="N58" s="122">
        <v>0</v>
      </c>
      <c r="O58" s="122">
        <v>0</v>
      </c>
    </row>
    <row r="59" spans="1:15" s="1" customFormat="1" x14ac:dyDescent="0.2">
      <c r="A59" s="20">
        <v>48</v>
      </c>
      <c r="B59" s="21" t="s">
        <v>111</v>
      </c>
      <c r="C59" s="10" t="s">
        <v>218</v>
      </c>
      <c r="D59" s="44">
        <f t="shared" si="3"/>
        <v>4370415</v>
      </c>
      <c r="E59" s="122">
        <v>0</v>
      </c>
      <c r="F59" s="122">
        <v>0</v>
      </c>
      <c r="G59" s="122">
        <v>3101780</v>
      </c>
      <c r="H59" s="122">
        <v>1268635</v>
      </c>
      <c r="I59" s="122">
        <v>0</v>
      </c>
      <c r="J59" s="122">
        <v>0</v>
      </c>
      <c r="K59" s="122">
        <v>0</v>
      </c>
      <c r="L59" s="122">
        <v>0</v>
      </c>
      <c r="M59" s="122"/>
      <c r="N59" s="122">
        <v>0</v>
      </c>
      <c r="O59" s="122">
        <v>0</v>
      </c>
    </row>
    <row r="60" spans="1:15" s="1" customFormat="1" x14ac:dyDescent="0.2">
      <c r="A60" s="20">
        <v>49</v>
      </c>
      <c r="B60" s="21" t="s">
        <v>112</v>
      </c>
      <c r="C60" s="10" t="s">
        <v>25</v>
      </c>
      <c r="D60" s="44">
        <f t="shared" si="3"/>
        <v>31503407</v>
      </c>
      <c r="E60" s="122">
        <v>11133243</v>
      </c>
      <c r="F60" s="122">
        <v>0</v>
      </c>
      <c r="G60" s="122">
        <v>11548866</v>
      </c>
      <c r="H60" s="122">
        <v>3133913</v>
      </c>
      <c r="I60" s="122">
        <v>5687385</v>
      </c>
      <c r="J60" s="122">
        <v>0</v>
      </c>
      <c r="K60" s="122">
        <v>0</v>
      </c>
      <c r="L60" s="122">
        <v>0</v>
      </c>
      <c r="M60" s="122"/>
      <c r="N60" s="122">
        <v>0</v>
      </c>
      <c r="O60" s="122">
        <v>0</v>
      </c>
    </row>
    <row r="61" spans="1:15" s="1" customFormat="1" x14ac:dyDescent="0.2">
      <c r="A61" s="20">
        <v>50</v>
      </c>
      <c r="B61" s="21" t="s">
        <v>160</v>
      </c>
      <c r="C61" s="10" t="s">
        <v>52</v>
      </c>
      <c r="D61" s="44">
        <f t="shared" si="3"/>
        <v>3298765</v>
      </c>
      <c r="E61" s="122">
        <v>0</v>
      </c>
      <c r="F61" s="122">
        <v>0</v>
      </c>
      <c r="G61" s="122">
        <v>2216905</v>
      </c>
      <c r="H61" s="122">
        <v>1081860</v>
      </c>
      <c r="I61" s="122">
        <v>0</v>
      </c>
      <c r="J61" s="122">
        <v>0</v>
      </c>
      <c r="K61" s="122">
        <v>0</v>
      </c>
      <c r="L61" s="122">
        <v>0</v>
      </c>
      <c r="M61" s="122"/>
      <c r="N61" s="122">
        <v>0</v>
      </c>
      <c r="O61" s="122">
        <v>0</v>
      </c>
    </row>
    <row r="62" spans="1:15" s="1" customFormat="1" x14ac:dyDescent="0.2">
      <c r="A62" s="20">
        <v>51</v>
      </c>
      <c r="B62" s="21" t="s">
        <v>113</v>
      </c>
      <c r="C62" s="10" t="s">
        <v>219</v>
      </c>
      <c r="D62" s="44">
        <f t="shared" si="3"/>
        <v>2300175</v>
      </c>
      <c r="E62" s="122">
        <v>0</v>
      </c>
      <c r="F62" s="122">
        <v>0</v>
      </c>
      <c r="G62" s="122">
        <v>1630300</v>
      </c>
      <c r="H62" s="122">
        <v>669875</v>
      </c>
      <c r="I62" s="122">
        <v>0</v>
      </c>
      <c r="J62" s="122">
        <v>0</v>
      </c>
      <c r="K62" s="122">
        <v>0</v>
      </c>
      <c r="L62" s="122">
        <v>0</v>
      </c>
      <c r="M62" s="122"/>
      <c r="N62" s="122">
        <v>0</v>
      </c>
      <c r="O62" s="122">
        <v>0</v>
      </c>
    </row>
    <row r="63" spans="1:15" s="1" customFormat="1" x14ac:dyDescent="0.2">
      <c r="A63" s="20">
        <v>52</v>
      </c>
      <c r="B63" s="13" t="s">
        <v>162</v>
      </c>
      <c r="C63" s="10" t="s">
        <v>220</v>
      </c>
      <c r="D63" s="44">
        <f t="shared" si="3"/>
        <v>4096774</v>
      </c>
      <c r="E63" s="122">
        <v>1443492</v>
      </c>
      <c r="F63" s="122">
        <v>0</v>
      </c>
      <c r="G63" s="122">
        <v>1900390</v>
      </c>
      <c r="H63" s="122">
        <v>752892</v>
      </c>
      <c r="I63" s="122">
        <v>0</v>
      </c>
      <c r="J63" s="122">
        <v>0</v>
      </c>
      <c r="K63" s="122">
        <v>0</v>
      </c>
      <c r="L63" s="122">
        <v>0</v>
      </c>
      <c r="M63" s="122"/>
      <c r="N63" s="122">
        <v>0</v>
      </c>
      <c r="O63" s="122">
        <v>0</v>
      </c>
    </row>
    <row r="64" spans="1:15" s="1" customFormat="1" x14ac:dyDescent="0.2">
      <c r="A64" s="20">
        <v>53</v>
      </c>
      <c r="B64" s="21" t="s">
        <v>223</v>
      </c>
      <c r="C64" s="10" t="s">
        <v>222</v>
      </c>
      <c r="D64" s="44">
        <f t="shared" si="3"/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0</v>
      </c>
      <c r="L64" s="122">
        <v>0</v>
      </c>
      <c r="M64" s="122"/>
      <c r="N64" s="122">
        <v>0</v>
      </c>
      <c r="O64" s="122">
        <v>0</v>
      </c>
    </row>
    <row r="65" spans="1:15" s="1" customFormat="1" x14ac:dyDescent="0.2">
      <c r="A65" s="20">
        <v>54</v>
      </c>
      <c r="B65" s="21" t="s">
        <v>233</v>
      </c>
      <c r="C65" s="10" t="s">
        <v>234</v>
      </c>
      <c r="D65" s="44">
        <f t="shared" si="3"/>
        <v>0</v>
      </c>
      <c r="E65" s="122">
        <v>0</v>
      </c>
      <c r="F65" s="122">
        <v>0</v>
      </c>
      <c r="G65" s="122">
        <v>0</v>
      </c>
      <c r="H65" s="122">
        <v>0</v>
      </c>
      <c r="I65" s="122">
        <v>0</v>
      </c>
      <c r="J65" s="122">
        <v>0</v>
      </c>
      <c r="K65" s="122">
        <v>0</v>
      </c>
      <c r="L65" s="122">
        <v>0</v>
      </c>
      <c r="M65" s="122"/>
      <c r="N65" s="122">
        <v>0</v>
      </c>
      <c r="O65" s="122">
        <v>0</v>
      </c>
    </row>
    <row r="66" spans="1:15" s="1" customFormat="1" x14ac:dyDescent="0.2">
      <c r="A66" s="20">
        <v>55</v>
      </c>
      <c r="B66" s="21" t="s">
        <v>114</v>
      </c>
      <c r="C66" s="10" t="s">
        <v>51</v>
      </c>
      <c r="D66" s="44">
        <f t="shared" si="3"/>
        <v>2291897</v>
      </c>
      <c r="E66" s="122">
        <v>0</v>
      </c>
      <c r="F66" s="122">
        <v>0</v>
      </c>
      <c r="G66" s="122">
        <v>2291897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/>
      <c r="N66" s="122">
        <v>0</v>
      </c>
      <c r="O66" s="122">
        <v>0</v>
      </c>
    </row>
    <row r="67" spans="1:15" s="1" customFormat="1" x14ac:dyDescent="0.2">
      <c r="A67" s="20">
        <v>56</v>
      </c>
      <c r="B67" s="13" t="s">
        <v>115</v>
      </c>
      <c r="C67" s="10" t="s">
        <v>235</v>
      </c>
      <c r="D67" s="44">
        <f t="shared" si="3"/>
        <v>2507726</v>
      </c>
      <c r="E67" s="122">
        <v>0</v>
      </c>
      <c r="F67" s="122">
        <v>0</v>
      </c>
      <c r="G67" s="122">
        <v>2065402</v>
      </c>
      <c r="H67" s="122">
        <v>442324</v>
      </c>
      <c r="I67" s="122">
        <v>0</v>
      </c>
      <c r="J67" s="122">
        <v>0</v>
      </c>
      <c r="K67" s="122">
        <v>0</v>
      </c>
      <c r="L67" s="122">
        <v>0</v>
      </c>
      <c r="M67" s="122"/>
      <c r="N67" s="122">
        <v>0</v>
      </c>
      <c r="O67" s="122">
        <v>0</v>
      </c>
    </row>
    <row r="68" spans="1:15" s="1" customFormat="1" x14ac:dyDescent="0.2">
      <c r="A68" s="20">
        <v>57</v>
      </c>
      <c r="B68" s="12" t="s">
        <v>116</v>
      </c>
      <c r="C68" s="10" t="s">
        <v>418</v>
      </c>
      <c r="D68" s="44">
        <f t="shared" si="3"/>
        <v>0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122"/>
      <c r="N68" s="122">
        <v>0</v>
      </c>
      <c r="O68" s="122">
        <v>0</v>
      </c>
    </row>
    <row r="69" spans="1:15" s="1" customFormat="1" x14ac:dyDescent="0.2">
      <c r="A69" s="20">
        <v>58</v>
      </c>
      <c r="B69" s="13" t="s">
        <v>118</v>
      </c>
      <c r="C69" s="10" t="s">
        <v>236</v>
      </c>
      <c r="D69" s="44">
        <f t="shared" si="3"/>
        <v>4796589</v>
      </c>
      <c r="E69" s="122">
        <v>0</v>
      </c>
      <c r="F69" s="122">
        <v>0</v>
      </c>
      <c r="G69" s="122">
        <v>3051493</v>
      </c>
      <c r="H69" s="122">
        <v>1745096</v>
      </c>
      <c r="I69" s="122">
        <v>0</v>
      </c>
      <c r="J69" s="122">
        <v>0</v>
      </c>
      <c r="K69" s="122">
        <v>0</v>
      </c>
      <c r="L69" s="122">
        <v>0</v>
      </c>
      <c r="M69" s="122"/>
      <c r="N69" s="122">
        <v>0</v>
      </c>
      <c r="O69" s="122">
        <v>0</v>
      </c>
    </row>
    <row r="70" spans="1:15" s="1" customFormat="1" x14ac:dyDescent="0.2">
      <c r="A70" s="20">
        <v>59</v>
      </c>
      <c r="B70" s="21" t="s">
        <v>119</v>
      </c>
      <c r="C70" s="10" t="s">
        <v>326</v>
      </c>
      <c r="D70" s="44">
        <f t="shared" si="3"/>
        <v>0</v>
      </c>
      <c r="E70" s="122">
        <v>0</v>
      </c>
      <c r="F70" s="122">
        <v>0</v>
      </c>
      <c r="G70" s="122">
        <v>0</v>
      </c>
      <c r="H70" s="122">
        <v>0</v>
      </c>
      <c r="I70" s="122">
        <v>0</v>
      </c>
      <c r="J70" s="122">
        <v>0</v>
      </c>
      <c r="K70" s="122">
        <v>0</v>
      </c>
      <c r="L70" s="122">
        <v>0</v>
      </c>
      <c r="M70" s="122"/>
      <c r="N70" s="122">
        <v>0</v>
      </c>
      <c r="O70" s="122">
        <v>0</v>
      </c>
    </row>
    <row r="71" spans="1:15" s="1" customFormat="1" ht="24" x14ac:dyDescent="0.2">
      <c r="A71" s="20">
        <v>60</v>
      </c>
      <c r="B71" s="12" t="s">
        <v>120</v>
      </c>
      <c r="C71" s="10" t="s">
        <v>237</v>
      </c>
      <c r="D71" s="44">
        <f t="shared" si="3"/>
        <v>0</v>
      </c>
      <c r="E71" s="122">
        <v>0</v>
      </c>
      <c r="F71" s="122">
        <v>0</v>
      </c>
      <c r="G71" s="122">
        <v>0</v>
      </c>
      <c r="H71" s="122">
        <v>0</v>
      </c>
      <c r="I71" s="122">
        <v>0</v>
      </c>
      <c r="J71" s="122">
        <v>0</v>
      </c>
      <c r="K71" s="122">
        <v>0</v>
      </c>
      <c r="L71" s="122">
        <v>0</v>
      </c>
      <c r="M71" s="122"/>
      <c r="N71" s="122">
        <v>0</v>
      </c>
      <c r="O71" s="122">
        <v>0</v>
      </c>
    </row>
    <row r="72" spans="1:15" s="1" customFormat="1" ht="24" x14ac:dyDescent="0.2">
      <c r="A72" s="20">
        <v>61</v>
      </c>
      <c r="B72" s="12" t="s">
        <v>121</v>
      </c>
      <c r="C72" s="10" t="s">
        <v>238</v>
      </c>
      <c r="D72" s="44">
        <f t="shared" si="3"/>
        <v>0</v>
      </c>
      <c r="E72" s="122">
        <v>0</v>
      </c>
      <c r="F72" s="122">
        <v>0</v>
      </c>
      <c r="G72" s="122">
        <v>0</v>
      </c>
      <c r="H72" s="122">
        <v>0</v>
      </c>
      <c r="I72" s="122">
        <v>0</v>
      </c>
      <c r="J72" s="122">
        <v>0</v>
      </c>
      <c r="K72" s="122">
        <v>0</v>
      </c>
      <c r="L72" s="122">
        <v>0</v>
      </c>
      <c r="M72" s="122"/>
      <c r="N72" s="122">
        <v>0</v>
      </c>
      <c r="O72" s="122">
        <v>0</v>
      </c>
    </row>
    <row r="73" spans="1:15" s="1" customFormat="1" x14ac:dyDescent="0.2">
      <c r="A73" s="20">
        <v>62</v>
      </c>
      <c r="B73" s="13" t="s">
        <v>122</v>
      </c>
      <c r="C73" s="10" t="s">
        <v>239</v>
      </c>
      <c r="D73" s="44">
        <f t="shared" si="3"/>
        <v>12145980</v>
      </c>
      <c r="E73" s="122">
        <v>0</v>
      </c>
      <c r="F73" s="122">
        <v>0</v>
      </c>
      <c r="G73" s="122">
        <v>8323942</v>
      </c>
      <c r="H73" s="122">
        <v>3822038</v>
      </c>
      <c r="I73" s="122">
        <v>0</v>
      </c>
      <c r="J73" s="122">
        <v>0</v>
      </c>
      <c r="K73" s="122">
        <v>0</v>
      </c>
      <c r="L73" s="122">
        <v>0</v>
      </c>
      <c r="M73" s="122"/>
      <c r="N73" s="122">
        <v>0</v>
      </c>
      <c r="O73" s="122">
        <v>0</v>
      </c>
    </row>
    <row r="74" spans="1:15" s="1" customFormat="1" x14ac:dyDescent="0.2">
      <c r="A74" s="20">
        <v>63</v>
      </c>
      <c r="B74" s="13" t="s">
        <v>123</v>
      </c>
      <c r="C74" s="10" t="s">
        <v>50</v>
      </c>
      <c r="D74" s="44">
        <f t="shared" si="3"/>
        <v>10925383</v>
      </c>
      <c r="E74" s="122">
        <v>4207879</v>
      </c>
      <c r="F74" s="122">
        <v>0</v>
      </c>
      <c r="G74" s="122">
        <v>4820485</v>
      </c>
      <c r="H74" s="122">
        <v>1897019</v>
      </c>
      <c r="I74" s="122">
        <v>0</v>
      </c>
      <c r="J74" s="122">
        <v>0</v>
      </c>
      <c r="K74" s="122">
        <v>0</v>
      </c>
      <c r="L74" s="122">
        <v>0</v>
      </c>
      <c r="M74" s="122"/>
      <c r="N74" s="122">
        <v>0</v>
      </c>
      <c r="O74" s="122">
        <v>0</v>
      </c>
    </row>
    <row r="75" spans="1:15" s="1" customFormat="1" x14ac:dyDescent="0.2">
      <c r="A75" s="20">
        <v>64</v>
      </c>
      <c r="B75" s="13" t="s">
        <v>124</v>
      </c>
      <c r="C75" s="10" t="s">
        <v>240</v>
      </c>
      <c r="D75" s="44">
        <f t="shared" si="3"/>
        <v>16148832</v>
      </c>
      <c r="E75" s="122">
        <v>0</v>
      </c>
      <c r="F75" s="122">
        <v>0</v>
      </c>
      <c r="G75" s="122">
        <v>11066425</v>
      </c>
      <c r="H75" s="122">
        <v>5082407</v>
      </c>
      <c r="I75" s="122">
        <v>0</v>
      </c>
      <c r="J75" s="122">
        <v>0</v>
      </c>
      <c r="K75" s="122">
        <v>0</v>
      </c>
      <c r="L75" s="122">
        <v>0</v>
      </c>
      <c r="M75" s="122"/>
      <c r="N75" s="122">
        <v>0</v>
      </c>
      <c r="O75" s="122">
        <v>0</v>
      </c>
    </row>
    <row r="76" spans="1:15" s="1" customFormat="1" ht="24" x14ac:dyDescent="0.2">
      <c r="A76" s="20">
        <v>65</v>
      </c>
      <c r="B76" s="13" t="s">
        <v>125</v>
      </c>
      <c r="C76" s="10" t="s">
        <v>241</v>
      </c>
      <c r="D76" s="44">
        <f t="shared" si="3"/>
        <v>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22">
        <v>0</v>
      </c>
      <c r="K76" s="122">
        <v>0</v>
      </c>
      <c r="L76" s="122">
        <v>0</v>
      </c>
      <c r="M76" s="122"/>
      <c r="N76" s="122">
        <v>0</v>
      </c>
      <c r="O76" s="122">
        <v>0</v>
      </c>
    </row>
    <row r="77" spans="1:15" s="1" customFormat="1" ht="24" x14ac:dyDescent="0.2">
      <c r="A77" s="20">
        <v>66</v>
      </c>
      <c r="B77" s="12" t="s">
        <v>126</v>
      </c>
      <c r="C77" s="10" t="s">
        <v>242</v>
      </c>
      <c r="D77" s="44">
        <f t="shared" ref="D77:D140" si="4">SUM(E77:O77)</f>
        <v>0</v>
      </c>
      <c r="E77" s="122">
        <v>0</v>
      </c>
      <c r="F77" s="122">
        <v>0</v>
      </c>
      <c r="G77" s="122">
        <v>0</v>
      </c>
      <c r="H77" s="122">
        <v>0</v>
      </c>
      <c r="I77" s="122">
        <v>0</v>
      </c>
      <c r="J77" s="122">
        <v>0</v>
      </c>
      <c r="K77" s="122">
        <v>0</v>
      </c>
      <c r="L77" s="122">
        <v>0</v>
      </c>
      <c r="M77" s="122"/>
      <c r="N77" s="122">
        <v>0</v>
      </c>
      <c r="O77" s="122">
        <v>0</v>
      </c>
    </row>
    <row r="78" spans="1:15" s="1" customFormat="1" ht="24" x14ac:dyDescent="0.2">
      <c r="A78" s="20">
        <v>67</v>
      </c>
      <c r="B78" s="13" t="s">
        <v>127</v>
      </c>
      <c r="C78" s="10" t="s">
        <v>243</v>
      </c>
      <c r="D78" s="44">
        <f t="shared" si="4"/>
        <v>0</v>
      </c>
      <c r="E78" s="122">
        <v>0</v>
      </c>
      <c r="F78" s="122">
        <v>0</v>
      </c>
      <c r="G78" s="122">
        <v>0</v>
      </c>
      <c r="H78" s="122">
        <v>0</v>
      </c>
      <c r="I78" s="122">
        <v>0</v>
      </c>
      <c r="J78" s="122">
        <v>0</v>
      </c>
      <c r="K78" s="122">
        <v>0</v>
      </c>
      <c r="L78" s="122">
        <v>0</v>
      </c>
      <c r="M78" s="122"/>
      <c r="N78" s="122">
        <v>0</v>
      </c>
      <c r="O78" s="122">
        <v>0</v>
      </c>
    </row>
    <row r="79" spans="1:15" s="1" customFormat="1" ht="24" x14ac:dyDescent="0.2">
      <c r="A79" s="20">
        <v>68</v>
      </c>
      <c r="B79" s="13" t="s">
        <v>128</v>
      </c>
      <c r="C79" s="10" t="s">
        <v>244</v>
      </c>
      <c r="D79" s="44">
        <f t="shared" si="4"/>
        <v>0</v>
      </c>
      <c r="E79" s="122">
        <v>0</v>
      </c>
      <c r="F79" s="122">
        <v>0</v>
      </c>
      <c r="G79" s="122">
        <v>0</v>
      </c>
      <c r="H79" s="122">
        <v>0</v>
      </c>
      <c r="I79" s="122">
        <v>0</v>
      </c>
      <c r="J79" s="122">
        <v>0</v>
      </c>
      <c r="K79" s="122">
        <v>0</v>
      </c>
      <c r="L79" s="122">
        <v>0</v>
      </c>
      <c r="M79" s="122"/>
      <c r="N79" s="122">
        <v>0</v>
      </c>
      <c r="O79" s="122">
        <v>0</v>
      </c>
    </row>
    <row r="80" spans="1:15" s="1" customFormat="1" ht="24" x14ac:dyDescent="0.2">
      <c r="A80" s="20">
        <v>69</v>
      </c>
      <c r="B80" s="12" t="s">
        <v>129</v>
      </c>
      <c r="C80" s="10" t="s">
        <v>245</v>
      </c>
      <c r="D80" s="44">
        <f t="shared" si="4"/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0</v>
      </c>
      <c r="J80" s="122">
        <v>0</v>
      </c>
      <c r="K80" s="122">
        <v>0</v>
      </c>
      <c r="L80" s="122">
        <v>0</v>
      </c>
      <c r="M80" s="122"/>
      <c r="N80" s="122">
        <v>0</v>
      </c>
      <c r="O80" s="122">
        <v>0</v>
      </c>
    </row>
    <row r="81" spans="1:15" s="1" customFormat="1" ht="24" x14ac:dyDescent="0.2">
      <c r="A81" s="20">
        <v>70</v>
      </c>
      <c r="B81" s="12" t="s">
        <v>130</v>
      </c>
      <c r="C81" s="10" t="s">
        <v>246</v>
      </c>
      <c r="D81" s="44">
        <f t="shared" si="4"/>
        <v>0</v>
      </c>
      <c r="E81" s="122">
        <v>0</v>
      </c>
      <c r="F81" s="122">
        <v>0</v>
      </c>
      <c r="G81" s="122">
        <v>0</v>
      </c>
      <c r="H81" s="122">
        <v>0</v>
      </c>
      <c r="I81" s="122">
        <v>0</v>
      </c>
      <c r="J81" s="122">
        <v>0</v>
      </c>
      <c r="K81" s="122">
        <v>0</v>
      </c>
      <c r="L81" s="122">
        <v>0</v>
      </c>
      <c r="M81" s="122"/>
      <c r="N81" s="122">
        <v>0</v>
      </c>
      <c r="O81" s="122">
        <v>0</v>
      </c>
    </row>
    <row r="82" spans="1:15" s="1" customFormat="1" ht="24" x14ac:dyDescent="0.2">
      <c r="A82" s="20">
        <v>71</v>
      </c>
      <c r="B82" s="12" t="s">
        <v>131</v>
      </c>
      <c r="C82" s="10" t="s">
        <v>247</v>
      </c>
      <c r="D82" s="44">
        <f t="shared" si="4"/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2">
        <v>0</v>
      </c>
      <c r="K82" s="122">
        <v>0</v>
      </c>
      <c r="L82" s="122">
        <v>0</v>
      </c>
      <c r="M82" s="122"/>
      <c r="N82" s="122">
        <v>0</v>
      </c>
      <c r="O82" s="122">
        <v>0</v>
      </c>
    </row>
    <row r="83" spans="1:15" s="1" customFormat="1" x14ac:dyDescent="0.2">
      <c r="A83" s="20">
        <v>72</v>
      </c>
      <c r="B83" s="21" t="s">
        <v>132</v>
      </c>
      <c r="C83" s="10" t="s">
        <v>133</v>
      </c>
      <c r="D83" s="44">
        <f t="shared" si="4"/>
        <v>16799218</v>
      </c>
      <c r="E83" s="122">
        <v>5929992</v>
      </c>
      <c r="F83" s="122">
        <v>0</v>
      </c>
      <c r="G83" s="122">
        <v>7822420</v>
      </c>
      <c r="H83" s="122">
        <v>3046806</v>
      </c>
      <c r="I83" s="122">
        <v>0</v>
      </c>
      <c r="J83" s="122">
        <v>0</v>
      </c>
      <c r="K83" s="122">
        <v>0</v>
      </c>
      <c r="L83" s="122">
        <v>0</v>
      </c>
      <c r="M83" s="122"/>
      <c r="N83" s="122">
        <v>0</v>
      </c>
      <c r="O83" s="122">
        <v>0</v>
      </c>
    </row>
    <row r="84" spans="1:15" s="1" customFormat="1" x14ac:dyDescent="0.2">
      <c r="A84" s="20">
        <v>73</v>
      </c>
      <c r="B84" s="12" t="s">
        <v>134</v>
      </c>
      <c r="C84" s="10" t="s">
        <v>248</v>
      </c>
      <c r="D84" s="44">
        <f t="shared" si="4"/>
        <v>47560215</v>
      </c>
      <c r="E84" s="122">
        <v>23220069</v>
      </c>
      <c r="F84" s="122">
        <v>0</v>
      </c>
      <c r="G84" s="122">
        <v>16910632</v>
      </c>
      <c r="H84" s="122">
        <v>7429514</v>
      </c>
      <c r="I84" s="122">
        <v>0</v>
      </c>
      <c r="J84" s="122">
        <v>0</v>
      </c>
      <c r="K84" s="122">
        <v>0</v>
      </c>
      <c r="L84" s="122">
        <v>0</v>
      </c>
      <c r="M84" s="122"/>
      <c r="N84" s="122">
        <v>0</v>
      </c>
      <c r="O84" s="122">
        <v>0</v>
      </c>
    </row>
    <row r="85" spans="1:15" s="1" customFormat="1" x14ac:dyDescent="0.2">
      <c r="A85" s="20">
        <v>74</v>
      </c>
      <c r="B85" s="21" t="s">
        <v>135</v>
      </c>
      <c r="C85" s="10" t="s">
        <v>35</v>
      </c>
      <c r="D85" s="44">
        <f t="shared" si="4"/>
        <v>42437003</v>
      </c>
      <c r="E85" s="122">
        <v>24845805</v>
      </c>
      <c r="F85" s="122">
        <v>0</v>
      </c>
      <c r="G85" s="122">
        <v>12788850</v>
      </c>
      <c r="H85" s="122">
        <v>4802348</v>
      </c>
      <c r="I85" s="122">
        <v>0</v>
      </c>
      <c r="J85" s="122">
        <v>0</v>
      </c>
      <c r="K85" s="122">
        <v>0</v>
      </c>
      <c r="L85" s="122">
        <v>0</v>
      </c>
      <c r="M85" s="122"/>
      <c r="N85" s="122">
        <v>0</v>
      </c>
      <c r="O85" s="122">
        <v>0</v>
      </c>
    </row>
    <row r="86" spans="1:15" s="1" customFormat="1" x14ac:dyDescent="0.2">
      <c r="A86" s="20">
        <v>75</v>
      </c>
      <c r="B86" s="12" t="s">
        <v>136</v>
      </c>
      <c r="C86" s="10" t="s">
        <v>414</v>
      </c>
      <c r="D86" s="44">
        <f t="shared" si="4"/>
        <v>17108593</v>
      </c>
      <c r="E86" s="122">
        <v>5017660</v>
      </c>
      <c r="F86" s="122">
        <v>0</v>
      </c>
      <c r="G86" s="122">
        <v>9009585</v>
      </c>
      <c r="H86" s="122">
        <v>3081348</v>
      </c>
      <c r="I86" s="122">
        <v>0</v>
      </c>
      <c r="J86" s="122">
        <v>0</v>
      </c>
      <c r="K86" s="122">
        <v>0</v>
      </c>
      <c r="L86" s="122">
        <v>0</v>
      </c>
      <c r="M86" s="122"/>
      <c r="N86" s="122">
        <v>0</v>
      </c>
      <c r="O86" s="122">
        <v>0</v>
      </c>
    </row>
    <row r="87" spans="1:15" s="1" customFormat="1" x14ac:dyDescent="0.2">
      <c r="A87" s="20">
        <v>76</v>
      </c>
      <c r="B87" s="12" t="s">
        <v>137</v>
      </c>
      <c r="C87" s="10" t="s">
        <v>36</v>
      </c>
      <c r="D87" s="44">
        <f t="shared" si="4"/>
        <v>109309217</v>
      </c>
      <c r="E87" s="122">
        <v>33815714</v>
      </c>
      <c r="F87" s="122">
        <v>0</v>
      </c>
      <c r="G87" s="122">
        <v>16736382</v>
      </c>
      <c r="H87" s="122">
        <v>9276515</v>
      </c>
      <c r="I87" s="122">
        <v>47588763</v>
      </c>
      <c r="J87" s="122">
        <v>0</v>
      </c>
      <c r="K87" s="122">
        <v>0</v>
      </c>
      <c r="L87" s="122">
        <v>0</v>
      </c>
      <c r="M87" s="122"/>
      <c r="N87" s="122">
        <v>611160</v>
      </c>
      <c r="O87" s="122">
        <v>1280683</v>
      </c>
    </row>
    <row r="88" spans="1:15" s="1" customFormat="1" x14ac:dyDescent="0.2">
      <c r="A88" s="20">
        <v>77</v>
      </c>
      <c r="B88" s="12" t="s">
        <v>138</v>
      </c>
      <c r="C88" s="10" t="s">
        <v>49</v>
      </c>
      <c r="D88" s="44">
        <f t="shared" si="4"/>
        <v>25519354</v>
      </c>
      <c r="E88" s="122">
        <v>10425306</v>
      </c>
      <c r="F88" s="122">
        <v>9223091</v>
      </c>
      <c r="G88" s="122">
        <v>4983620</v>
      </c>
      <c r="H88" s="122">
        <v>887337</v>
      </c>
      <c r="I88" s="122">
        <v>0</v>
      </c>
      <c r="J88" s="122">
        <v>0</v>
      </c>
      <c r="K88" s="122">
        <v>0</v>
      </c>
      <c r="L88" s="122">
        <v>0</v>
      </c>
      <c r="M88" s="122"/>
      <c r="N88" s="122">
        <v>0</v>
      </c>
      <c r="O88" s="122">
        <v>0</v>
      </c>
    </row>
    <row r="89" spans="1:15" s="1" customFormat="1" x14ac:dyDescent="0.2">
      <c r="A89" s="20">
        <v>78</v>
      </c>
      <c r="B89" s="12" t="s">
        <v>139</v>
      </c>
      <c r="C89" s="10" t="s">
        <v>229</v>
      </c>
      <c r="D89" s="44">
        <f t="shared" si="4"/>
        <v>39353934</v>
      </c>
      <c r="E89" s="122">
        <v>17213776</v>
      </c>
      <c r="F89" s="122">
        <v>0</v>
      </c>
      <c r="G89" s="122">
        <v>14134968</v>
      </c>
      <c r="H89" s="122">
        <v>8005190</v>
      </c>
      <c r="I89" s="122">
        <v>0</v>
      </c>
      <c r="J89" s="122">
        <v>0</v>
      </c>
      <c r="K89" s="122">
        <v>0</v>
      </c>
      <c r="L89" s="122">
        <v>0</v>
      </c>
      <c r="M89" s="122"/>
      <c r="N89" s="122">
        <v>0</v>
      </c>
      <c r="O89" s="122">
        <v>0</v>
      </c>
    </row>
    <row r="90" spans="1:15" s="1" customFormat="1" x14ac:dyDescent="0.2">
      <c r="A90" s="20">
        <v>79</v>
      </c>
      <c r="B90" s="12" t="s">
        <v>140</v>
      </c>
      <c r="C90" s="10" t="s">
        <v>310</v>
      </c>
      <c r="D90" s="44">
        <f t="shared" si="4"/>
        <v>0</v>
      </c>
      <c r="E90" s="122">
        <v>0</v>
      </c>
      <c r="F90" s="122">
        <v>0</v>
      </c>
      <c r="G90" s="122">
        <v>0</v>
      </c>
      <c r="H90" s="122">
        <v>0</v>
      </c>
      <c r="I90" s="122">
        <v>0</v>
      </c>
      <c r="J90" s="122">
        <v>0</v>
      </c>
      <c r="K90" s="122">
        <v>0</v>
      </c>
      <c r="L90" s="122">
        <v>0</v>
      </c>
      <c r="M90" s="122"/>
      <c r="N90" s="122">
        <v>0</v>
      </c>
      <c r="O90" s="122">
        <v>0</v>
      </c>
    </row>
    <row r="91" spans="1:15" s="1" customFormat="1" x14ac:dyDescent="0.2">
      <c r="A91" s="20">
        <v>80</v>
      </c>
      <c r="B91" s="13" t="s">
        <v>141</v>
      </c>
      <c r="C91" s="10" t="s">
        <v>259</v>
      </c>
      <c r="D91" s="44">
        <f t="shared" si="4"/>
        <v>0</v>
      </c>
      <c r="E91" s="122">
        <v>0</v>
      </c>
      <c r="F91" s="122">
        <v>0</v>
      </c>
      <c r="G91" s="122">
        <v>0</v>
      </c>
      <c r="H91" s="122">
        <v>0</v>
      </c>
      <c r="I91" s="122">
        <v>0</v>
      </c>
      <c r="J91" s="122">
        <v>0</v>
      </c>
      <c r="K91" s="122">
        <v>0</v>
      </c>
      <c r="L91" s="122">
        <v>0</v>
      </c>
      <c r="M91" s="122"/>
      <c r="N91" s="122">
        <v>0</v>
      </c>
      <c r="O91" s="122">
        <v>0</v>
      </c>
    </row>
    <row r="92" spans="1:15" s="1" customFormat="1" ht="24" x14ac:dyDescent="0.2">
      <c r="A92" s="269">
        <v>81</v>
      </c>
      <c r="B92" s="272" t="s">
        <v>142</v>
      </c>
      <c r="C92" s="16" t="s">
        <v>249</v>
      </c>
      <c r="D92" s="44">
        <f t="shared" si="4"/>
        <v>2352106</v>
      </c>
      <c r="E92" s="122">
        <v>904369</v>
      </c>
      <c r="F92" s="122">
        <v>527951</v>
      </c>
      <c r="G92" s="122">
        <v>624256</v>
      </c>
      <c r="H92" s="122">
        <v>295530</v>
      </c>
      <c r="I92" s="122">
        <v>0</v>
      </c>
      <c r="J92" s="122">
        <v>0</v>
      </c>
      <c r="K92" s="122">
        <v>0</v>
      </c>
      <c r="L92" s="122">
        <v>0</v>
      </c>
      <c r="M92" s="122"/>
      <c r="N92" s="122">
        <v>0</v>
      </c>
      <c r="O92" s="122">
        <v>0</v>
      </c>
    </row>
    <row r="93" spans="1:15" s="1" customFormat="1" ht="36" x14ac:dyDescent="0.2">
      <c r="A93" s="270"/>
      <c r="B93" s="273"/>
      <c r="C93" s="10" t="s">
        <v>308</v>
      </c>
      <c r="D93" s="44">
        <f t="shared" si="4"/>
        <v>2352106</v>
      </c>
      <c r="E93" s="122">
        <v>904369</v>
      </c>
      <c r="F93" s="122">
        <v>527951</v>
      </c>
      <c r="G93" s="122">
        <v>624256</v>
      </c>
      <c r="H93" s="122">
        <v>295530</v>
      </c>
      <c r="I93" s="122">
        <v>0</v>
      </c>
      <c r="J93" s="122">
        <v>0</v>
      </c>
      <c r="K93" s="122">
        <v>0</v>
      </c>
      <c r="L93" s="122">
        <v>0</v>
      </c>
      <c r="M93" s="122"/>
      <c r="N93" s="122">
        <v>0</v>
      </c>
      <c r="O93" s="122">
        <v>0</v>
      </c>
    </row>
    <row r="94" spans="1:15" s="1" customFormat="1" ht="24" x14ac:dyDescent="0.2">
      <c r="A94" s="270"/>
      <c r="B94" s="273"/>
      <c r="C94" s="10" t="s">
        <v>250</v>
      </c>
      <c r="D94" s="44">
        <f t="shared" si="4"/>
        <v>0</v>
      </c>
      <c r="E94" s="122">
        <v>0</v>
      </c>
      <c r="F94" s="122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0</v>
      </c>
      <c r="L94" s="122">
        <v>0</v>
      </c>
      <c r="M94" s="122"/>
      <c r="N94" s="122">
        <v>0</v>
      </c>
      <c r="O94" s="122">
        <v>0</v>
      </c>
    </row>
    <row r="95" spans="1:15" s="1" customFormat="1" ht="36" x14ac:dyDescent="0.2">
      <c r="A95" s="271"/>
      <c r="B95" s="274"/>
      <c r="C95" s="22" t="s">
        <v>309</v>
      </c>
      <c r="D95" s="44">
        <f t="shared" si="4"/>
        <v>0</v>
      </c>
      <c r="E95" s="122">
        <v>0</v>
      </c>
      <c r="F95" s="122">
        <v>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2">
        <v>0</v>
      </c>
      <c r="M95" s="122"/>
      <c r="N95" s="122">
        <v>0</v>
      </c>
      <c r="O95" s="122">
        <v>0</v>
      </c>
    </row>
    <row r="96" spans="1:15" s="1" customFormat="1" ht="24" x14ac:dyDescent="0.2">
      <c r="A96" s="20">
        <v>82</v>
      </c>
      <c r="B96" s="13" t="s">
        <v>143</v>
      </c>
      <c r="C96" s="10" t="s">
        <v>48</v>
      </c>
      <c r="D96" s="44">
        <f t="shared" si="4"/>
        <v>0</v>
      </c>
      <c r="E96" s="122">
        <v>0</v>
      </c>
      <c r="F96" s="122">
        <v>0</v>
      </c>
      <c r="G96" s="122">
        <v>0</v>
      </c>
      <c r="H96" s="122">
        <v>0</v>
      </c>
      <c r="I96" s="122">
        <v>0</v>
      </c>
      <c r="J96" s="122">
        <v>0</v>
      </c>
      <c r="K96" s="122">
        <v>0</v>
      </c>
      <c r="L96" s="122">
        <v>0</v>
      </c>
      <c r="M96" s="122"/>
      <c r="N96" s="122">
        <v>0</v>
      </c>
      <c r="O96" s="122">
        <v>0</v>
      </c>
    </row>
    <row r="97" spans="1:15" s="1" customFormat="1" x14ac:dyDescent="0.2">
      <c r="A97" s="20">
        <v>83</v>
      </c>
      <c r="B97" s="13" t="s">
        <v>144</v>
      </c>
      <c r="C97" s="10" t="s">
        <v>145</v>
      </c>
      <c r="D97" s="44">
        <f t="shared" si="4"/>
        <v>689737</v>
      </c>
      <c r="E97" s="122">
        <v>0</v>
      </c>
      <c r="F97" s="122">
        <v>0</v>
      </c>
      <c r="G97" s="122">
        <v>494792</v>
      </c>
      <c r="H97" s="122">
        <v>194945</v>
      </c>
      <c r="I97" s="122">
        <v>0</v>
      </c>
      <c r="J97" s="122">
        <v>0</v>
      </c>
      <c r="K97" s="122">
        <v>0</v>
      </c>
      <c r="L97" s="122">
        <v>0</v>
      </c>
      <c r="M97" s="122"/>
      <c r="N97" s="122">
        <v>0</v>
      </c>
      <c r="O97" s="122">
        <v>0</v>
      </c>
    </row>
    <row r="98" spans="1:15" s="1" customFormat="1" x14ac:dyDescent="0.2">
      <c r="A98" s="20">
        <v>84</v>
      </c>
      <c r="B98" s="21" t="s">
        <v>146</v>
      </c>
      <c r="C98" s="10" t="s">
        <v>147</v>
      </c>
      <c r="D98" s="44">
        <f t="shared" si="4"/>
        <v>13142599</v>
      </c>
      <c r="E98" s="122">
        <v>6969996</v>
      </c>
      <c r="F98" s="122">
        <v>0</v>
      </c>
      <c r="G98" s="122">
        <v>3549394</v>
      </c>
      <c r="H98" s="122">
        <v>2623209</v>
      </c>
      <c r="I98" s="122">
        <v>0</v>
      </c>
      <c r="J98" s="122">
        <v>0</v>
      </c>
      <c r="K98" s="122">
        <v>0</v>
      </c>
      <c r="L98" s="122">
        <v>0</v>
      </c>
      <c r="M98" s="122"/>
      <c r="N98" s="122">
        <v>0</v>
      </c>
      <c r="O98" s="122">
        <v>0</v>
      </c>
    </row>
    <row r="99" spans="1:15" s="1" customFormat="1" x14ac:dyDescent="0.2">
      <c r="A99" s="20">
        <v>85</v>
      </c>
      <c r="B99" s="13" t="s">
        <v>148</v>
      </c>
      <c r="C99" s="10" t="s">
        <v>27</v>
      </c>
      <c r="D99" s="44">
        <f t="shared" si="4"/>
        <v>1858146</v>
      </c>
      <c r="E99" s="122">
        <v>0</v>
      </c>
      <c r="F99" s="122">
        <v>0</v>
      </c>
      <c r="G99" s="122">
        <v>1369343</v>
      </c>
      <c r="H99" s="122">
        <v>488803</v>
      </c>
      <c r="I99" s="122">
        <v>0</v>
      </c>
      <c r="J99" s="122">
        <v>0</v>
      </c>
      <c r="K99" s="122">
        <v>0</v>
      </c>
      <c r="L99" s="122">
        <v>0</v>
      </c>
      <c r="M99" s="122"/>
      <c r="N99" s="122">
        <v>0</v>
      </c>
      <c r="O99" s="122">
        <v>0</v>
      </c>
    </row>
    <row r="100" spans="1:15" s="1" customFormat="1" x14ac:dyDescent="0.2">
      <c r="A100" s="20">
        <v>86</v>
      </c>
      <c r="B100" s="21" t="s">
        <v>149</v>
      </c>
      <c r="C100" s="10" t="s">
        <v>12</v>
      </c>
      <c r="D100" s="44">
        <f t="shared" si="4"/>
        <v>1314277</v>
      </c>
      <c r="E100" s="122">
        <v>0</v>
      </c>
      <c r="F100" s="122">
        <v>0</v>
      </c>
      <c r="G100" s="122">
        <v>736085</v>
      </c>
      <c r="H100" s="122">
        <v>578192</v>
      </c>
      <c r="I100" s="122">
        <v>0</v>
      </c>
      <c r="J100" s="122">
        <v>0</v>
      </c>
      <c r="K100" s="122">
        <v>0</v>
      </c>
      <c r="L100" s="122">
        <v>0</v>
      </c>
      <c r="M100" s="122"/>
      <c r="N100" s="122">
        <v>0</v>
      </c>
      <c r="O100" s="122">
        <v>0</v>
      </c>
    </row>
    <row r="101" spans="1:15" s="1" customFormat="1" x14ac:dyDescent="0.2">
      <c r="A101" s="20">
        <v>87</v>
      </c>
      <c r="B101" s="21" t="s">
        <v>150</v>
      </c>
      <c r="C101" s="10" t="s">
        <v>26</v>
      </c>
      <c r="D101" s="44">
        <f t="shared" si="4"/>
        <v>8983640</v>
      </c>
      <c r="E101" s="122">
        <v>3233808</v>
      </c>
      <c r="F101" s="122">
        <v>0</v>
      </c>
      <c r="G101" s="122">
        <v>4087037</v>
      </c>
      <c r="H101" s="122">
        <v>1662795</v>
      </c>
      <c r="I101" s="122">
        <v>0</v>
      </c>
      <c r="J101" s="122">
        <v>0</v>
      </c>
      <c r="K101" s="122">
        <v>0</v>
      </c>
      <c r="L101" s="122">
        <v>0</v>
      </c>
      <c r="M101" s="122"/>
      <c r="N101" s="122">
        <v>0</v>
      </c>
      <c r="O101" s="122">
        <v>0</v>
      </c>
    </row>
    <row r="102" spans="1:15" s="1" customFormat="1" x14ac:dyDescent="0.2">
      <c r="A102" s="20">
        <v>88</v>
      </c>
      <c r="B102" s="13" t="s">
        <v>151</v>
      </c>
      <c r="C102" s="10" t="s">
        <v>42</v>
      </c>
      <c r="D102" s="44">
        <f t="shared" si="4"/>
        <v>3643514</v>
      </c>
      <c r="E102" s="122">
        <v>1296643</v>
      </c>
      <c r="F102" s="122">
        <v>0</v>
      </c>
      <c r="G102" s="122">
        <v>1485910</v>
      </c>
      <c r="H102" s="122">
        <v>860961</v>
      </c>
      <c r="I102" s="122">
        <v>0</v>
      </c>
      <c r="J102" s="122">
        <v>0</v>
      </c>
      <c r="K102" s="122">
        <v>0</v>
      </c>
      <c r="L102" s="122">
        <v>0</v>
      </c>
      <c r="M102" s="122"/>
      <c r="N102" s="122">
        <v>0</v>
      </c>
      <c r="O102" s="122">
        <v>0</v>
      </c>
    </row>
    <row r="103" spans="1:15" s="1" customFormat="1" x14ac:dyDescent="0.2">
      <c r="A103" s="20">
        <v>89</v>
      </c>
      <c r="B103" s="12" t="s">
        <v>153</v>
      </c>
      <c r="C103" s="10" t="s">
        <v>28</v>
      </c>
      <c r="D103" s="44">
        <f t="shared" si="4"/>
        <v>1699385</v>
      </c>
      <c r="E103" s="122">
        <v>0</v>
      </c>
      <c r="F103" s="122">
        <v>0</v>
      </c>
      <c r="G103" s="122">
        <v>0</v>
      </c>
      <c r="H103" s="122">
        <v>1699385</v>
      </c>
      <c r="I103" s="122">
        <v>0</v>
      </c>
      <c r="J103" s="122">
        <v>0</v>
      </c>
      <c r="K103" s="122">
        <v>0</v>
      </c>
      <c r="L103" s="122">
        <v>0</v>
      </c>
      <c r="M103" s="122"/>
      <c r="N103" s="122">
        <v>0</v>
      </c>
      <c r="O103" s="122">
        <v>0</v>
      </c>
    </row>
    <row r="104" spans="1:15" s="1" customFormat="1" x14ac:dyDescent="0.2">
      <c r="A104" s="20">
        <v>90</v>
      </c>
      <c r="B104" s="12" t="s">
        <v>154</v>
      </c>
      <c r="C104" s="10" t="s">
        <v>29</v>
      </c>
      <c r="D104" s="44">
        <f t="shared" si="4"/>
        <v>5461936</v>
      </c>
      <c r="E104" s="122">
        <v>0</v>
      </c>
      <c r="F104" s="122">
        <v>0</v>
      </c>
      <c r="G104" s="122">
        <v>3933041</v>
      </c>
      <c r="H104" s="122">
        <v>1528895</v>
      </c>
      <c r="I104" s="122">
        <v>0</v>
      </c>
      <c r="J104" s="122">
        <v>0</v>
      </c>
      <c r="K104" s="122">
        <v>0</v>
      </c>
      <c r="L104" s="122">
        <v>0</v>
      </c>
      <c r="M104" s="122"/>
      <c r="N104" s="122">
        <v>0</v>
      </c>
      <c r="O104" s="122">
        <v>0</v>
      </c>
    </row>
    <row r="105" spans="1:15" s="1" customFormat="1" x14ac:dyDescent="0.2">
      <c r="A105" s="20">
        <v>91</v>
      </c>
      <c r="B105" s="21" t="s">
        <v>155</v>
      </c>
      <c r="C105" s="10" t="s">
        <v>14</v>
      </c>
      <c r="D105" s="44">
        <f t="shared" si="4"/>
        <v>2489425</v>
      </c>
      <c r="E105" s="122">
        <v>0</v>
      </c>
      <c r="F105" s="122">
        <v>0</v>
      </c>
      <c r="G105" s="122">
        <v>1306626</v>
      </c>
      <c r="H105" s="122">
        <v>1182799</v>
      </c>
      <c r="I105" s="122">
        <v>0</v>
      </c>
      <c r="J105" s="122">
        <v>0</v>
      </c>
      <c r="K105" s="122">
        <v>0</v>
      </c>
      <c r="L105" s="122">
        <v>0</v>
      </c>
      <c r="M105" s="122"/>
      <c r="N105" s="122">
        <v>0</v>
      </c>
      <c r="O105" s="122">
        <v>0</v>
      </c>
    </row>
    <row r="106" spans="1:15" s="19" customFormat="1" x14ac:dyDescent="0.2">
      <c r="A106" s="20">
        <v>92</v>
      </c>
      <c r="B106" s="12" t="s">
        <v>156</v>
      </c>
      <c r="C106" s="10" t="s">
        <v>30</v>
      </c>
      <c r="D106" s="44">
        <f t="shared" si="4"/>
        <v>2021718</v>
      </c>
      <c r="E106" s="122">
        <v>0</v>
      </c>
      <c r="F106" s="122">
        <v>0</v>
      </c>
      <c r="G106" s="122">
        <v>1318571</v>
      </c>
      <c r="H106" s="122">
        <v>703147</v>
      </c>
      <c r="I106" s="122">
        <v>0</v>
      </c>
      <c r="J106" s="122">
        <v>0</v>
      </c>
      <c r="K106" s="122">
        <v>0</v>
      </c>
      <c r="L106" s="122">
        <v>0</v>
      </c>
      <c r="M106" s="122"/>
      <c r="N106" s="122">
        <v>0</v>
      </c>
      <c r="O106" s="122">
        <v>0</v>
      </c>
    </row>
    <row r="107" spans="1:15" s="1" customFormat="1" x14ac:dyDescent="0.2">
      <c r="A107" s="20">
        <v>93</v>
      </c>
      <c r="B107" s="12" t="s">
        <v>157</v>
      </c>
      <c r="C107" s="10" t="s">
        <v>15</v>
      </c>
      <c r="D107" s="44">
        <f t="shared" si="4"/>
        <v>4218756</v>
      </c>
      <c r="E107" s="122">
        <v>1473006</v>
      </c>
      <c r="F107" s="122">
        <v>0</v>
      </c>
      <c r="G107" s="122">
        <v>1948566</v>
      </c>
      <c r="H107" s="122">
        <v>797184</v>
      </c>
      <c r="I107" s="122">
        <v>0</v>
      </c>
      <c r="J107" s="122">
        <v>0</v>
      </c>
      <c r="K107" s="122">
        <v>0</v>
      </c>
      <c r="L107" s="122">
        <v>0</v>
      </c>
      <c r="M107" s="122"/>
      <c r="N107" s="122">
        <v>0</v>
      </c>
      <c r="O107" s="122">
        <v>0</v>
      </c>
    </row>
    <row r="108" spans="1:15" s="1" customFormat="1" x14ac:dyDescent="0.2">
      <c r="A108" s="20">
        <v>94</v>
      </c>
      <c r="B108" s="13" t="s">
        <v>158</v>
      </c>
      <c r="C108" s="10" t="s">
        <v>13</v>
      </c>
      <c r="D108" s="44">
        <f t="shared" si="4"/>
        <v>12990510</v>
      </c>
      <c r="E108" s="122">
        <v>7892002</v>
      </c>
      <c r="F108" s="122">
        <v>0</v>
      </c>
      <c r="G108" s="122">
        <v>3934468</v>
      </c>
      <c r="H108" s="122">
        <v>1164040</v>
      </c>
      <c r="I108" s="122">
        <v>0</v>
      </c>
      <c r="J108" s="122">
        <v>0</v>
      </c>
      <c r="K108" s="122">
        <v>0</v>
      </c>
      <c r="L108" s="122">
        <v>0</v>
      </c>
      <c r="M108" s="122"/>
      <c r="N108" s="122">
        <v>0</v>
      </c>
      <c r="O108" s="122">
        <v>0</v>
      </c>
    </row>
    <row r="109" spans="1:15" s="1" customFormat="1" x14ac:dyDescent="0.2">
      <c r="A109" s="20">
        <v>95</v>
      </c>
      <c r="B109" s="21" t="s">
        <v>159</v>
      </c>
      <c r="C109" s="10" t="s">
        <v>31</v>
      </c>
      <c r="D109" s="44">
        <f t="shared" si="4"/>
        <v>1822929</v>
      </c>
      <c r="E109" s="122">
        <v>0</v>
      </c>
      <c r="F109" s="122">
        <v>0</v>
      </c>
      <c r="G109" s="122">
        <v>1308005</v>
      </c>
      <c r="H109" s="122">
        <v>514924</v>
      </c>
      <c r="I109" s="122">
        <v>0</v>
      </c>
      <c r="J109" s="122">
        <v>0</v>
      </c>
      <c r="K109" s="122">
        <v>0</v>
      </c>
      <c r="L109" s="122">
        <v>0</v>
      </c>
      <c r="M109" s="122"/>
      <c r="N109" s="122">
        <v>0</v>
      </c>
      <c r="O109" s="122">
        <v>0</v>
      </c>
    </row>
    <row r="110" spans="1:15" s="1" customFormat="1" x14ac:dyDescent="0.2">
      <c r="A110" s="20">
        <v>96</v>
      </c>
      <c r="B110" s="12" t="s">
        <v>161</v>
      </c>
      <c r="C110" s="10" t="s">
        <v>33</v>
      </c>
      <c r="D110" s="44">
        <f t="shared" si="4"/>
        <v>10095219</v>
      </c>
      <c r="E110" s="122">
        <v>5002595</v>
      </c>
      <c r="F110" s="122">
        <v>0</v>
      </c>
      <c r="G110" s="122">
        <v>3460008</v>
      </c>
      <c r="H110" s="122">
        <v>1632616</v>
      </c>
      <c r="I110" s="122">
        <v>0</v>
      </c>
      <c r="J110" s="122">
        <v>0</v>
      </c>
      <c r="K110" s="122">
        <v>0</v>
      </c>
      <c r="L110" s="122">
        <v>0</v>
      </c>
      <c r="M110" s="122"/>
      <c r="N110" s="122">
        <v>0</v>
      </c>
      <c r="O110" s="122">
        <v>0</v>
      </c>
    </row>
    <row r="111" spans="1:15" s="1" customFormat="1" x14ac:dyDescent="0.2">
      <c r="A111" s="20">
        <v>97</v>
      </c>
      <c r="B111" s="12" t="s">
        <v>163</v>
      </c>
      <c r="C111" s="10" t="s">
        <v>164</v>
      </c>
      <c r="D111" s="44">
        <f t="shared" si="4"/>
        <v>0</v>
      </c>
      <c r="E111" s="122">
        <v>0</v>
      </c>
      <c r="F111" s="122">
        <v>0</v>
      </c>
      <c r="G111" s="122">
        <v>0</v>
      </c>
      <c r="H111" s="122">
        <v>0</v>
      </c>
      <c r="I111" s="122">
        <v>0</v>
      </c>
      <c r="J111" s="122">
        <v>0</v>
      </c>
      <c r="K111" s="122">
        <v>0</v>
      </c>
      <c r="L111" s="122">
        <v>0</v>
      </c>
      <c r="M111" s="122"/>
      <c r="N111" s="122">
        <v>0</v>
      </c>
      <c r="O111" s="122">
        <v>0</v>
      </c>
    </row>
    <row r="112" spans="1:15" s="1" customFormat="1" x14ac:dyDescent="0.2">
      <c r="A112" s="20">
        <v>98</v>
      </c>
      <c r="B112" s="12" t="s">
        <v>165</v>
      </c>
      <c r="C112" s="10" t="s">
        <v>166</v>
      </c>
      <c r="D112" s="44">
        <f t="shared" si="4"/>
        <v>0</v>
      </c>
      <c r="E112" s="122">
        <v>0</v>
      </c>
      <c r="F112" s="122">
        <v>0</v>
      </c>
      <c r="G112" s="122">
        <v>0</v>
      </c>
      <c r="H112" s="122">
        <v>0</v>
      </c>
      <c r="I112" s="122">
        <v>0</v>
      </c>
      <c r="J112" s="122">
        <v>0</v>
      </c>
      <c r="K112" s="122">
        <v>0</v>
      </c>
      <c r="L112" s="122">
        <v>0</v>
      </c>
      <c r="M112" s="122"/>
      <c r="N112" s="122">
        <v>0</v>
      </c>
      <c r="O112" s="122">
        <v>0</v>
      </c>
    </row>
    <row r="113" spans="1:15" s="1" customFormat="1" x14ac:dyDescent="0.2">
      <c r="A113" s="20">
        <v>99</v>
      </c>
      <c r="B113" s="21" t="s">
        <v>167</v>
      </c>
      <c r="C113" s="10" t="s">
        <v>168</v>
      </c>
      <c r="D113" s="44">
        <f t="shared" si="4"/>
        <v>0</v>
      </c>
      <c r="E113" s="122">
        <v>0</v>
      </c>
      <c r="F113" s="122">
        <v>0</v>
      </c>
      <c r="G113" s="122">
        <v>0</v>
      </c>
      <c r="H113" s="122">
        <v>0</v>
      </c>
      <c r="I113" s="122">
        <v>0</v>
      </c>
      <c r="J113" s="122">
        <v>0</v>
      </c>
      <c r="K113" s="122">
        <v>0</v>
      </c>
      <c r="L113" s="122">
        <v>0</v>
      </c>
      <c r="M113" s="122"/>
      <c r="N113" s="122">
        <v>0</v>
      </c>
      <c r="O113" s="122">
        <v>0</v>
      </c>
    </row>
    <row r="114" spans="1:15" s="1" customFormat="1" x14ac:dyDescent="0.2">
      <c r="A114" s="20">
        <v>100</v>
      </c>
      <c r="B114" s="21" t="s">
        <v>169</v>
      </c>
      <c r="C114" s="10" t="s">
        <v>170</v>
      </c>
      <c r="D114" s="44">
        <f t="shared" si="4"/>
        <v>0</v>
      </c>
      <c r="E114" s="122">
        <v>0</v>
      </c>
      <c r="F114" s="122">
        <v>0</v>
      </c>
      <c r="G114" s="122">
        <v>0</v>
      </c>
      <c r="H114" s="122">
        <v>0</v>
      </c>
      <c r="I114" s="122">
        <v>0</v>
      </c>
      <c r="J114" s="122">
        <v>0</v>
      </c>
      <c r="K114" s="122">
        <v>0</v>
      </c>
      <c r="L114" s="122">
        <v>0</v>
      </c>
      <c r="M114" s="122"/>
      <c r="N114" s="122">
        <v>0</v>
      </c>
      <c r="O114" s="122">
        <v>0</v>
      </c>
    </row>
    <row r="115" spans="1:15" s="1" customFormat="1" ht="24" x14ac:dyDescent="0.2">
      <c r="A115" s="20">
        <v>101</v>
      </c>
      <c r="B115" s="21" t="s">
        <v>171</v>
      </c>
      <c r="C115" s="10" t="s">
        <v>172</v>
      </c>
      <c r="D115" s="44">
        <f t="shared" si="4"/>
        <v>0</v>
      </c>
      <c r="E115" s="122">
        <v>0</v>
      </c>
      <c r="F115" s="122">
        <v>0</v>
      </c>
      <c r="G115" s="122">
        <v>0</v>
      </c>
      <c r="H115" s="122">
        <v>0</v>
      </c>
      <c r="I115" s="122">
        <v>0</v>
      </c>
      <c r="J115" s="122">
        <v>0</v>
      </c>
      <c r="K115" s="122">
        <v>0</v>
      </c>
      <c r="L115" s="122">
        <v>0</v>
      </c>
      <c r="M115" s="122"/>
      <c r="N115" s="122">
        <v>0</v>
      </c>
      <c r="O115" s="122">
        <v>0</v>
      </c>
    </row>
    <row r="116" spans="1:15" s="1" customFormat="1" x14ac:dyDescent="0.2">
      <c r="A116" s="20">
        <v>102</v>
      </c>
      <c r="B116" s="21" t="s">
        <v>173</v>
      </c>
      <c r="C116" s="10" t="s">
        <v>174</v>
      </c>
      <c r="D116" s="44">
        <f t="shared" si="4"/>
        <v>5426068</v>
      </c>
      <c r="E116" s="122">
        <v>0</v>
      </c>
      <c r="F116" s="122">
        <v>5426068</v>
      </c>
      <c r="G116" s="122">
        <v>0</v>
      </c>
      <c r="H116" s="122">
        <v>0</v>
      </c>
      <c r="I116" s="122">
        <v>0</v>
      </c>
      <c r="J116" s="122">
        <v>0</v>
      </c>
      <c r="K116" s="122">
        <v>0</v>
      </c>
      <c r="L116" s="122">
        <v>0</v>
      </c>
      <c r="M116" s="122"/>
      <c r="N116" s="122">
        <v>0</v>
      </c>
      <c r="O116" s="122">
        <v>0</v>
      </c>
    </row>
    <row r="117" spans="1:15" s="1" customFormat="1" x14ac:dyDescent="0.2">
      <c r="A117" s="20">
        <v>103</v>
      </c>
      <c r="B117" s="21" t="s">
        <v>175</v>
      </c>
      <c r="C117" s="10" t="s">
        <v>176</v>
      </c>
      <c r="D117" s="44">
        <f t="shared" si="4"/>
        <v>0</v>
      </c>
      <c r="E117" s="122">
        <v>0</v>
      </c>
      <c r="F117" s="122">
        <v>0</v>
      </c>
      <c r="G117" s="122">
        <v>0</v>
      </c>
      <c r="H117" s="122">
        <v>0</v>
      </c>
      <c r="I117" s="122">
        <v>0</v>
      </c>
      <c r="J117" s="122">
        <v>0</v>
      </c>
      <c r="K117" s="122">
        <v>0</v>
      </c>
      <c r="L117" s="122">
        <v>0</v>
      </c>
      <c r="M117" s="122"/>
      <c r="N117" s="122">
        <v>0</v>
      </c>
      <c r="O117" s="122">
        <v>0</v>
      </c>
    </row>
    <row r="118" spans="1:15" s="1" customFormat="1" x14ac:dyDescent="0.2">
      <c r="A118" s="20">
        <v>104</v>
      </c>
      <c r="B118" s="17" t="s">
        <v>177</v>
      </c>
      <c r="C118" s="15" t="s">
        <v>178</v>
      </c>
      <c r="D118" s="44">
        <f t="shared" si="4"/>
        <v>92583252</v>
      </c>
      <c r="E118" s="122">
        <v>20781079</v>
      </c>
      <c r="F118" s="122">
        <v>71802173</v>
      </c>
      <c r="G118" s="122">
        <v>0</v>
      </c>
      <c r="H118" s="122">
        <v>0</v>
      </c>
      <c r="I118" s="122">
        <v>0</v>
      </c>
      <c r="J118" s="122">
        <v>0</v>
      </c>
      <c r="K118" s="122">
        <v>0</v>
      </c>
      <c r="L118" s="122">
        <v>0</v>
      </c>
      <c r="M118" s="122"/>
      <c r="N118" s="122">
        <v>0</v>
      </c>
      <c r="O118" s="122">
        <v>0</v>
      </c>
    </row>
    <row r="119" spans="1:15" s="1" customFormat="1" x14ac:dyDescent="0.2">
      <c r="A119" s="20">
        <v>105</v>
      </c>
      <c r="B119" s="13" t="s">
        <v>179</v>
      </c>
      <c r="C119" s="10" t="s">
        <v>180</v>
      </c>
      <c r="D119" s="44">
        <f t="shared" si="4"/>
        <v>11688158</v>
      </c>
      <c r="E119" s="122">
        <v>0</v>
      </c>
      <c r="F119" s="122">
        <v>11688158</v>
      </c>
      <c r="G119" s="122">
        <v>0</v>
      </c>
      <c r="H119" s="122">
        <v>0</v>
      </c>
      <c r="I119" s="122">
        <v>0</v>
      </c>
      <c r="J119" s="122">
        <v>0</v>
      </c>
      <c r="K119" s="122">
        <v>0</v>
      </c>
      <c r="L119" s="122">
        <v>0</v>
      </c>
      <c r="M119" s="122"/>
      <c r="N119" s="122">
        <v>0</v>
      </c>
      <c r="O119" s="122">
        <v>0</v>
      </c>
    </row>
    <row r="120" spans="1:15" s="1" customFormat="1" x14ac:dyDescent="0.2">
      <c r="A120" s="20">
        <v>106</v>
      </c>
      <c r="B120" s="21" t="s">
        <v>181</v>
      </c>
      <c r="C120" s="10" t="s">
        <v>182</v>
      </c>
      <c r="D120" s="44">
        <f t="shared" si="4"/>
        <v>0</v>
      </c>
      <c r="E120" s="122">
        <v>0</v>
      </c>
      <c r="F120" s="122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/>
      <c r="N120" s="122">
        <v>0</v>
      </c>
      <c r="O120" s="122">
        <v>0</v>
      </c>
    </row>
    <row r="121" spans="1:15" s="1" customFormat="1" x14ac:dyDescent="0.2">
      <c r="A121" s="20">
        <v>107</v>
      </c>
      <c r="B121" s="12" t="s">
        <v>183</v>
      </c>
      <c r="C121" s="18" t="s">
        <v>184</v>
      </c>
      <c r="D121" s="44">
        <f t="shared" si="4"/>
        <v>0</v>
      </c>
      <c r="E121" s="122">
        <v>0</v>
      </c>
      <c r="F121" s="122">
        <v>0</v>
      </c>
      <c r="G121" s="122">
        <v>0</v>
      </c>
      <c r="H121" s="122">
        <v>0</v>
      </c>
      <c r="I121" s="122">
        <v>0</v>
      </c>
      <c r="J121" s="122">
        <v>0</v>
      </c>
      <c r="K121" s="122">
        <v>0</v>
      </c>
      <c r="L121" s="122">
        <v>0</v>
      </c>
      <c r="M121" s="122"/>
      <c r="N121" s="122">
        <v>0</v>
      </c>
      <c r="O121" s="122">
        <v>0</v>
      </c>
    </row>
    <row r="122" spans="1:15" s="1" customFormat="1" x14ac:dyDescent="0.2">
      <c r="A122" s="20">
        <v>108</v>
      </c>
      <c r="B122" s="21" t="s">
        <v>185</v>
      </c>
      <c r="C122" s="10" t="s">
        <v>262</v>
      </c>
      <c r="D122" s="44">
        <f t="shared" si="4"/>
        <v>6512098</v>
      </c>
      <c r="E122" s="122">
        <v>0</v>
      </c>
      <c r="F122" s="122">
        <v>6512098</v>
      </c>
      <c r="G122" s="122">
        <v>0</v>
      </c>
      <c r="H122" s="122">
        <v>0</v>
      </c>
      <c r="I122" s="122">
        <v>0</v>
      </c>
      <c r="J122" s="122">
        <v>0</v>
      </c>
      <c r="K122" s="122">
        <v>0</v>
      </c>
      <c r="L122" s="122">
        <v>0</v>
      </c>
      <c r="M122" s="122"/>
      <c r="N122" s="122">
        <v>0</v>
      </c>
      <c r="O122" s="122">
        <v>0</v>
      </c>
    </row>
    <row r="123" spans="1:15" s="1" customFormat="1" x14ac:dyDescent="0.2">
      <c r="A123" s="20">
        <v>109</v>
      </c>
      <c r="B123" s="13" t="s">
        <v>186</v>
      </c>
      <c r="C123" s="10" t="s">
        <v>251</v>
      </c>
      <c r="D123" s="44">
        <f t="shared" si="4"/>
        <v>7502367</v>
      </c>
      <c r="E123" s="122">
        <v>1913577</v>
      </c>
      <c r="F123" s="122">
        <v>5588790</v>
      </c>
      <c r="G123" s="122">
        <v>0</v>
      </c>
      <c r="H123" s="122">
        <v>0</v>
      </c>
      <c r="I123" s="122">
        <v>0</v>
      </c>
      <c r="J123" s="122">
        <v>0</v>
      </c>
      <c r="K123" s="122">
        <v>0</v>
      </c>
      <c r="L123" s="122">
        <v>0</v>
      </c>
      <c r="M123" s="122"/>
      <c r="N123" s="122">
        <v>0</v>
      </c>
      <c r="O123" s="122">
        <v>0</v>
      </c>
    </row>
    <row r="124" spans="1:15" s="1" customFormat="1" x14ac:dyDescent="0.2">
      <c r="A124" s="20">
        <v>110</v>
      </c>
      <c r="B124" s="12" t="s">
        <v>330</v>
      </c>
      <c r="C124" s="10" t="s">
        <v>318</v>
      </c>
      <c r="D124" s="44">
        <f t="shared" si="4"/>
        <v>0</v>
      </c>
      <c r="E124" s="122">
        <v>0</v>
      </c>
      <c r="F124" s="122">
        <v>0</v>
      </c>
      <c r="G124" s="122">
        <v>0</v>
      </c>
      <c r="H124" s="122">
        <v>0</v>
      </c>
      <c r="I124" s="122">
        <v>0</v>
      </c>
      <c r="J124" s="122">
        <v>0</v>
      </c>
      <c r="K124" s="122">
        <v>0</v>
      </c>
      <c r="L124" s="122">
        <v>0</v>
      </c>
      <c r="M124" s="122"/>
      <c r="N124" s="122">
        <v>0</v>
      </c>
      <c r="O124" s="122">
        <v>0</v>
      </c>
    </row>
    <row r="125" spans="1:15" s="1" customFormat="1" x14ac:dyDescent="0.2">
      <c r="A125" s="20">
        <v>111</v>
      </c>
      <c r="B125" s="52" t="s">
        <v>419</v>
      </c>
      <c r="C125" s="15" t="s">
        <v>420</v>
      </c>
      <c r="D125" s="44">
        <f t="shared" si="4"/>
        <v>0</v>
      </c>
      <c r="E125" s="122">
        <v>0</v>
      </c>
      <c r="F125" s="122">
        <v>0</v>
      </c>
      <c r="G125" s="122">
        <v>0</v>
      </c>
      <c r="H125" s="122">
        <v>0</v>
      </c>
      <c r="I125" s="122">
        <v>0</v>
      </c>
      <c r="J125" s="122">
        <v>0</v>
      </c>
      <c r="K125" s="122">
        <v>0</v>
      </c>
      <c r="L125" s="122">
        <v>0</v>
      </c>
      <c r="M125" s="122"/>
      <c r="N125" s="122">
        <v>0</v>
      </c>
      <c r="O125" s="122">
        <v>0</v>
      </c>
    </row>
    <row r="126" spans="1:15" s="1" customFormat="1" x14ac:dyDescent="0.2">
      <c r="A126" s="20">
        <v>112</v>
      </c>
      <c r="B126" s="13" t="s">
        <v>187</v>
      </c>
      <c r="C126" s="10" t="s">
        <v>321</v>
      </c>
      <c r="D126" s="44">
        <f t="shared" si="4"/>
        <v>0</v>
      </c>
      <c r="E126" s="122">
        <v>0</v>
      </c>
      <c r="F126" s="122">
        <v>0</v>
      </c>
      <c r="G126" s="122">
        <v>0</v>
      </c>
      <c r="H126" s="122">
        <v>0</v>
      </c>
      <c r="I126" s="122">
        <v>0</v>
      </c>
      <c r="J126" s="122">
        <v>0</v>
      </c>
      <c r="K126" s="122">
        <v>0</v>
      </c>
      <c r="L126" s="122">
        <v>0</v>
      </c>
      <c r="M126" s="122"/>
      <c r="N126" s="122">
        <v>0</v>
      </c>
      <c r="O126" s="122">
        <v>0</v>
      </c>
    </row>
    <row r="127" spans="1:15" s="1" customFormat="1" x14ac:dyDescent="0.2">
      <c r="A127" s="20">
        <v>113</v>
      </c>
      <c r="B127" s="21" t="s">
        <v>188</v>
      </c>
      <c r="C127" s="10" t="s">
        <v>189</v>
      </c>
      <c r="D127" s="44">
        <f t="shared" si="4"/>
        <v>0</v>
      </c>
      <c r="E127" s="122">
        <v>0</v>
      </c>
      <c r="F127" s="122">
        <v>0</v>
      </c>
      <c r="G127" s="122">
        <v>0</v>
      </c>
      <c r="H127" s="122">
        <v>0</v>
      </c>
      <c r="I127" s="122">
        <v>0</v>
      </c>
      <c r="J127" s="122">
        <v>0</v>
      </c>
      <c r="K127" s="122">
        <v>0</v>
      </c>
      <c r="L127" s="122">
        <v>0</v>
      </c>
      <c r="M127" s="122"/>
      <c r="N127" s="122">
        <v>0</v>
      </c>
      <c r="O127" s="122">
        <v>0</v>
      </c>
    </row>
    <row r="128" spans="1:15" s="1" customFormat="1" ht="24" x14ac:dyDescent="0.2">
      <c r="A128" s="20">
        <v>114</v>
      </c>
      <c r="B128" s="21" t="s">
        <v>190</v>
      </c>
      <c r="C128" s="35" t="s">
        <v>307</v>
      </c>
      <c r="D128" s="44">
        <f t="shared" si="4"/>
        <v>0</v>
      </c>
      <c r="E128" s="122">
        <v>0</v>
      </c>
      <c r="F128" s="122">
        <v>0</v>
      </c>
      <c r="G128" s="122">
        <v>0</v>
      </c>
      <c r="H128" s="122">
        <v>0</v>
      </c>
      <c r="I128" s="122">
        <v>0</v>
      </c>
      <c r="J128" s="122">
        <v>0</v>
      </c>
      <c r="K128" s="122">
        <v>0</v>
      </c>
      <c r="L128" s="122">
        <v>0</v>
      </c>
      <c r="M128" s="122"/>
      <c r="N128" s="122">
        <v>0</v>
      </c>
      <c r="O128" s="122">
        <v>0</v>
      </c>
    </row>
    <row r="129" spans="1:15" s="1" customFormat="1" x14ac:dyDescent="0.2">
      <c r="A129" s="20">
        <v>115</v>
      </c>
      <c r="B129" s="21" t="s">
        <v>191</v>
      </c>
      <c r="C129" s="10" t="s">
        <v>226</v>
      </c>
      <c r="D129" s="44">
        <f t="shared" si="4"/>
        <v>191425008</v>
      </c>
      <c r="E129" s="122">
        <v>64662676</v>
      </c>
      <c r="F129" s="122">
        <v>54425000</v>
      </c>
      <c r="G129" s="122">
        <v>6048993</v>
      </c>
      <c r="H129" s="122">
        <v>5786946</v>
      </c>
      <c r="I129" s="122">
        <v>43099499</v>
      </c>
      <c r="J129" s="122">
        <v>0</v>
      </c>
      <c r="K129" s="122">
        <v>0</v>
      </c>
      <c r="L129" s="122">
        <v>17035198</v>
      </c>
      <c r="M129" s="122"/>
      <c r="N129" s="122">
        <v>366696</v>
      </c>
      <c r="O129" s="122">
        <v>0</v>
      </c>
    </row>
    <row r="130" spans="1:15" x14ac:dyDescent="0.2">
      <c r="A130" s="20">
        <v>116</v>
      </c>
      <c r="B130" s="21" t="s">
        <v>192</v>
      </c>
      <c r="C130" s="10" t="s">
        <v>193</v>
      </c>
      <c r="D130" s="44">
        <f t="shared" si="4"/>
        <v>514138549</v>
      </c>
      <c r="E130" s="122">
        <v>240871785</v>
      </c>
      <c r="F130" s="122">
        <v>102222566</v>
      </c>
      <c r="G130" s="122">
        <v>2257668</v>
      </c>
      <c r="H130" s="122">
        <v>20519274</v>
      </c>
      <c r="I130" s="122">
        <v>102728685</v>
      </c>
      <c r="J130" s="122">
        <v>0</v>
      </c>
      <c r="K130" s="122">
        <v>0</v>
      </c>
      <c r="L130" s="122">
        <v>45538571</v>
      </c>
      <c r="M130" s="122"/>
      <c r="N130" s="122">
        <v>0</v>
      </c>
      <c r="O130" s="122">
        <v>0</v>
      </c>
    </row>
    <row r="131" spans="1:15" s="1" customFormat="1" x14ac:dyDescent="0.2">
      <c r="A131" s="20">
        <v>117</v>
      </c>
      <c r="B131" s="21" t="s">
        <v>194</v>
      </c>
      <c r="C131" s="10" t="s">
        <v>40</v>
      </c>
      <c r="D131" s="44">
        <f t="shared" si="4"/>
        <v>59341740</v>
      </c>
      <c r="E131" s="122">
        <v>26879303</v>
      </c>
      <c r="F131" s="122">
        <v>3513800</v>
      </c>
      <c r="G131" s="122">
        <v>13314626</v>
      </c>
      <c r="H131" s="122">
        <v>0</v>
      </c>
      <c r="I131" s="122">
        <v>0</v>
      </c>
      <c r="J131" s="122">
        <v>0</v>
      </c>
      <c r="K131" s="122">
        <v>0</v>
      </c>
      <c r="L131" s="122">
        <v>15634011</v>
      </c>
      <c r="M131" s="122"/>
      <c r="N131" s="122">
        <v>0</v>
      </c>
      <c r="O131" s="122">
        <v>0</v>
      </c>
    </row>
    <row r="132" spans="1:15" s="1" customFormat="1" x14ac:dyDescent="0.2">
      <c r="A132" s="20">
        <v>118</v>
      </c>
      <c r="B132" s="12" t="s">
        <v>195</v>
      </c>
      <c r="C132" s="10" t="s">
        <v>45</v>
      </c>
      <c r="D132" s="44">
        <f t="shared" si="4"/>
        <v>31238042</v>
      </c>
      <c r="E132" s="122">
        <v>11108403</v>
      </c>
      <c r="F132" s="122">
        <v>11811598</v>
      </c>
      <c r="G132" s="122">
        <v>1820700</v>
      </c>
      <c r="H132" s="122">
        <v>3874705</v>
      </c>
      <c r="I132" s="122">
        <v>2622636</v>
      </c>
      <c r="J132" s="122">
        <v>0</v>
      </c>
      <c r="K132" s="122">
        <v>0</v>
      </c>
      <c r="L132" s="122">
        <v>0</v>
      </c>
      <c r="M132" s="122"/>
      <c r="N132" s="122">
        <v>0</v>
      </c>
      <c r="O132" s="122">
        <v>0</v>
      </c>
    </row>
    <row r="133" spans="1:15" s="1" customFormat="1" x14ac:dyDescent="0.2">
      <c r="A133" s="20">
        <v>119</v>
      </c>
      <c r="B133" s="12" t="s">
        <v>196</v>
      </c>
      <c r="C133" s="10" t="s">
        <v>228</v>
      </c>
      <c r="D133" s="44">
        <f t="shared" si="4"/>
        <v>0</v>
      </c>
      <c r="E133" s="122">
        <v>0</v>
      </c>
      <c r="F133" s="122">
        <v>0</v>
      </c>
      <c r="G133" s="122">
        <v>0</v>
      </c>
      <c r="H133" s="122">
        <v>0</v>
      </c>
      <c r="I133" s="122">
        <v>0</v>
      </c>
      <c r="J133" s="122">
        <v>0</v>
      </c>
      <c r="K133" s="122">
        <v>0</v>
      </c>
      <c r="L133" s="122">
        <v>0</v>
      </c>
      <c r="M133" s="122"/>
      <c r="N133" s="122">
        <v>0</v>
      </c>
      <c r="O133" s="122">
        <v>0</v>
      </c>
    </row>
    <row r="134" spans="1:15" s="1" customFormat="1" x14ac:dyDescent="0.2">
      <c r="A134" s="20">
        <v>120</v>
      </c>
      <c r="B134" s="12" t="s">
        <v>197</v>
      </c>
      <c r="C134" s="10" t="s">
        <v>47</v>
      </c>
      <c r="D134" s="44">
        <f t="shared" si="4"/>
        <v>15301853</v>
      </c>
      <c r="E134" s="122">
        <v>0</v>
      </c>
      <c r="F134" s="122">
        <v>14792057</v>
      </c>
      <c r="G134" s="122">
        <v>509796</v>
      </c>
      <c r="H134" s="122">
        <v>0</v>
      </c>
      <c r="I134" s="122">
        <v>0</v>
      </c>
      <c r="J134" s="122">
        <v>0</v>
      </c>
      <c r="K134" s="122">
        <v>0</v>
      </c>
      <c r="L134" s="122">
        <v>0</v>
      </c>
      <c r="M134" s="122"/>
      <c r="N134" s="122">
        <v>0</v>
      </c>
      <c r="O134" s="122">
        <v>0</v>
      </c>
    </row>
    <row r="135" spans="1:15" s="1" customFormat="1" x14ac:dyDescent="0.2">
      <c r="A135" s="20">
        <v>121</v>
      </c>
      <c r="B135" s="21" t="s">
        <v>198</v>
      </c>
      <c r="C135" s="10" t="s">
        <v>46</v>
      </c>
      <c r="D135" s="44">
        <f t="shared" si="4"/>
        <v>107811128</v>
      </c>
      <c r="E135" s="122">
        <v>0</v>
      </c>
      <c r="F135" s="122">
        <v>0</v>
      </c>
      <c r="G135" s="122">
        <v>0</v>
      </c>
      <c r="H135" s="122">
        <v>0</v>
      </c>
      <c r="I135" s="122">
        <v>0</v>
      </c>
      <c r="J135" s="122">
        <v>67871872</v>
      </c>
      <c r="K135" s="122">
        <v>0</v>
      </c>
      <c r="L135" s="122">
        <v>0</v>
      </c>
      <c r="M135" s="122">
        <v>39939256</v>
      </c>
      <c r="N135" s="122">
        <v>0</v>
      </c>
      <c r="O135" s="122">
        <v>0</v>
      </c>
    </row>
    <row r="136" spans="1:15" s="1" customFormat="1" x14ac:dyDescent="0.2">
      <c r="A136" s="20">
        <v>122</v>
      </c>
      <c r="B136" s="21" t="s">
        <v>199</v>
      </c>
      <c r="C136" s="10" t="s">
        <v>200</v>
      </c>
      <c r="D136" s="44">
        <f t="shared" si="4"/>
        <v>0</v>
      </c>
      <c r="E136" s="122">
        <v>0</v>
      </c>
      <c r="F136" s="122">
        <v>0</v>
      </c>
      <c r="G136" s="122">
        <v>0</v>
      </c>
      <c r="H136" s="122">
        <v>0</v>
      </c>
      <c r="I136" s="122">
        <v>0</v>
      </c>
      <c r="J136" s="122">
        <v>0</v>
      </c>
      <c r="K136" s="122">
        <v>0</v>
      </c>
      <c r="L136" s="122">
        <v>0</v>
      </c>
      <c r="M136" s="122"/>
      <c r="N136" s="122">
        <v>0</v>
      </c>
      <c r="O136" s="122">
        <v>0</v>
      </c>
    </row>
    <row r="137" spans="1:15" s="1" customFormat="1" x14ac:dyDescent="0.2">
      <c r="A137" s="20">
        <v>123</v>
      </c>
      <c r="B137" s="21" t="s">
        <v>201</v>
      </c>
      <c r="C137" s="10" t="s">
        <v>470</v>
      </c>
      <c r="D137" s="44">
        <f t="shared" si="4"/>
        <v>17986625</v>
      </c>
      <c r="E137" s="122">
        <v>13066678</v>
      </c>
      <c r="F137" s="122">
        <v>0</v>
      </c>
      <c r="G137" s="122">
        <v>1908379</v>
      </c>
      <c r="H137" s="122">
        <v>3011568</v>
      </c>
      <c r="I137" s="122">
        <v>0</v>
      </c>
      <c r="J137" s="122">
        <v>0</v>
      </c>
      <c r="K137" s="122">
        <v>0</v>
      </c>
      <c r="L137" s="122">
        <v>0</v>
      </c>
      <c r="M137" s="122"/>
      <c r="N137" s="122">
        <v>0</v>
      </c>
      <c r="O137" s="122">
        <v>0</v>
      </c>
    </row>
    <row r="138" spans="1:15" s="1" customFormat="1" x14ac:dyDescent="0.2">
      <c r="A138" s="20">
        <v>124</v>
      </c>
      <c r="B138" s="12" t="s">
        <v>202</v>
      </c>
      <c r="C138" s="10" t="s">
        <v>227</v>
      </c>
      <c r="D138" s="44">
        <f t="shared" si="4"/>
        <v>127379615</v>
      </c>
      <c r="E138" s="122">
        <v>65042417</v>
      </c>
      <c r="F138" s="122">
        <v>52430559</v>
      </c>
      <c r="G138" s="122">
        <v>6718091</v>
      </c>
      <c r="H138" s="122">
        <v>3188548</v>
      </c>
      <c r="I138" s="122">
        <v>0</v>
      </c>
      <c r="J138" s="122">
        <v>0</v>
      </c>
      <c r="K138" s="122">
        <v>0</v>
      </c>
      <c r="L138" s="122">
        <v>0</v>
      </c>
      <c r="M138" s="122"/>
      <c r="N138" s="122">
        <v>0</v>
      </c>
      <c r="O138" s="122">
        <v>0</v>
      </c>
    </row>
    <row r="139" spans="1:15" s="1" customFormat="1" ht="24" x14ac:dyDescent="0.2">
      <c r="A139" s="20">
        <v>125</v>
      </c>
      <c r="B139" s="13" t="s">
        <v>203</v>
      </c>
      <c r="C139" s="10" t="s">
        <v>460</v>
      </c>
      <c r="D139" s="44">
        <f t="shared" si="4"/>
        <v>53593509</v>
      </c>
      <c r="E139" s="122">
        <v>11279668</v>
      </c>
      <c r="F139" s="122">
        <v>5302866</v>
      </c>
      <c r="G139" s="122">
        <v>9652297</v>
      </c>
      <c r="H139" s="122">
        <v>5689130</v>
      </c>
      <c r="I139" s="122">
        <v>21669548</v>
      </c>
      <c r="J139" s="122">
        <v>0</v>
      </c>
      <c r="K139" s="122">
        <v>0</v>
      </c>
      <c r="L139" s="122">
        <v>0</v>
      </c>
      <c r="M139" s="122"/>
      <c r="N139" s="122">
        <v>0</v>
      </c>
      <c r="O139" s="122">
        <v>0</v>
      </c>
    </row>
    <row r="140" spans="1:15" x14ac:dyDescent="0.2">
      <c r="A140" s="20">
        <v>126</v>
      </c>
      <c r="B140" s="21" t="s">
        <v>204</v>
      </c>
      <c r="C140" s="10" t="s">
        <v>205</v>
      </c>
      <c r="D140" s="44">
        <f t="shared" si="4"/>
        <v>15143559</v>
      </c>
      <c r="E140" s="122">
        <v>10330914</v>
      </c>
      <c r="F140" s="122">
        <v>0</v>
      </c>
      <c r="G140" s="122">
        <v>0</v>
      </c>
      <c r="H140" s="122">
        <v>0</v>
      </c>
      <c r="I140" s="122">
        <v>0</v>
      </c>
      <c r="J140" s="122">
        <v>0</v>
      </c>
      <c r="K140" s="122">
        <v>0</v>
      </c>
      <c r="L140" s="122">
        <v>0</v>
      </c>
      <c r="M140" s="122"/>
      <c r="N140" s="122">
        <v>3055800</v>
      </c>
      <c r="O140" s="122">
        <v>1756845</v>
      </c>
    </row>
    <row r="141" spans="1:15" x14ac:dyDescent="0.2">
      <c r="A141" s="20">
        <v>127</v>
      </c>
      <c r="B141" s="12" t="s">
        <v>206</v>
      </c>
      <c r="C141" s="10" t="s">
        <v>207</v>
      </c>
      <c r="D141" s="44">
        <f t="shared" ref="D141:D149" si="5">SUM(E141:O141)</f>
        <v>0</v>
      </c>
      <c r="E141" s="122">
        <v>0</v>
      </c>
      <c r="F141" s="122">
        <v>0</v>
      </c>
      <c r="G141" s="122">
        <v>0</v>
      </c>
      <c r="H141" s="122">
        <v>0</v>
      </c>
      <c r="I141" s="122">
        <v>0</v>
      </c>
      <c r="J141" s="122">
        <v>0</v>
      </c>
      <c r="K141" s="122">
        <v>0</v>
      </c>
      <c r="L141" s="122">
        <v>0</v>
      </c>
      <c r="M141" s="122"/>
      <c r="N141" s="122">
        <v>0</v>
      </c>
      <c r="O141" s="122">
        <v>0</v>
      </c>
    </row>
    <row r="142" spans="1:15" x14ac:dyDescent="0.2">
      <c r="A142" s="20">
        <v>128</v>
      </c>
      <c r="B142" s="21" t="s">
        <v>208</v>
      </c>
      <c r="C142" s="10" t="s">
        <v>209</v>
      </c>
      <c r="D142" s="44">
        <f t="shared" si="5"/>
        <v>289311743</v>
      </c>
      <c r="E142" s="122">
        <v>0</v>
      </c>
      <c r="F142" s="122">
        <v>0</v>
      </c>
      <c r="G142" s="122">
        <v>0</v>
      </c>
      <c r="H142" s="122">
        <v>0</v>
      </c>
      <c r="I142" s="122">
        <v>0</v>
      </c>
      <c r="J142" s="122">
        <v>0</v>
      </c>
      <c r="K142" s="122">
        <v>289311743</v>
      </c>
      <c r="L142" s="122">
        <v>0</v>
      </c>
      <c r="M142" s="122"/>
      <c r="N142" s="122">
        <v>0</v>
      </c>
      <c r="O142" s="122">
        <v>0</v>
      </c>
    </row>
    <row r="143" spans="1:15" x14ac:dyDescent="0.2">
      <c r="A143" s="20">
        <v>129</v>
      </c>
      <c r="B143" s="83" t="s">
        <v>252</v>
      </c>
      <c r="C143" s="85" t="s">
        <v>253</v>
      </c>
      <c r="D143" s="44">
        <f t="shared" si="5"/>
        <v>0</v>
      </c>
      <c r="E143" s="122">
        <v>0</v>
      </c>
      <c r="F143" s="122">
        <v>0</v>
      </c>
      <c r="G143" s="122">
        <v>0</v>
      </c>
      <c r="H143" s="122">
        <v>0</v>
      </c>
      <c r="I143" s="122">
        <v>0</v>
      </c>
      <c r="J143" s="122">
        <v>0</v>
      </c>
      <c r="K143" s="122">
        <v>0</v>
      </c>
      <c r="L143" s="122">
        <v>0</v>
      </c>
      <c r="M143" s="122"/>
      <c r="N143" s="122">
        <v>0</v>
      </c>
      <c r="O143" s="122">
        <v>0</v>
      </c>
    </row>
    <row r="144" spans="1:15" x14ac:dyDescent="0.2">
      <c r="A144" s="20">
        <v>130</v>
      </c>
      <c r="B144" s="86" t="s">
        <v>254</v>
      </c>
      <c r="C144" s="41" t="s">
        <v>255</v>
      </c>
      <c r="D144" s="44">
        <f t="shared" si="5"/>
        <v>0</v>
      </c>
      <c r="E144" s="122">
        <v>0</v>
      </c>
      <c r="F144" s="122">
        <v>0</v>
      </c>
      <c r="G144" s="122">
        <v>0</v>
      </c>
      <c r="H144" s="122">
        <v>0</v>
      </c>
      <c r="I144" s="122">
        <v>0</v>
      </c>
      <c r="J144" s="122">
        <v>0</v>
      </c>
      <c r="K144" s="122">
        <v>0</v>
      </c>
      <c r="L144" s="122">
        <v>0</v>
      </c>
      <c r="M144" s="122"/>
      <c r="N144" s="122">
        <v>0</v>
      </c>
      <c r="O144" s="122">
        <v>0</v>
      </c>
    </row>
    <row r="145" spans="1:15" x14ac:dyDescent="0.2">
      <c r="A145" s="20">
        <v>131</v>
      </c>
      <c r="B145" s="87" t="s">
        <v>256</v>
      </c>
      <c r="C145" s="135" t="s">
        <v>417</v>
      </c>
      <c r="D145" s="44">
        <f t="shared" si="5"/>
        <v>0</v>
      </c>
      <c r="E145" s="122">
        <v>0</v>
      </c>
      <c r="F145" s="122">
        <v>0</v>
      </c>
      <c r="G145" s="122">
        <v>0</v>
      </c>
      <c r="H145" s="122">
        <v>0</v>
      </c>
      <c r="I145" s="122">
        <v>0</v>
      </c>
      <c r="J145" s="122">
        <v>0</v>
      </c>
      <c r="K145" s="122">
        <v>0</v>
      </c>
      <c r="L145" s="122">
        <v>0</v>
      </c>
      <c r="M145" s="122"/>
      <c r="N145" s="122">
        <v>0</v>
      </c>
      <c r="O145" s="122">
        <v>0</v>
      </c>
    </row>
    <row r="146" spans="1:15" x14ac:dyDescent="0.2">
      <c r="A146" s="20">
        <v>132</v>
      </c>
      <c r="B146" s="20" t="s">
        <v>260</v>
      </c>
      <c r="C146" s="28" t="s">
        <v>261</v>
      </c>
      <c r="D146" s="44">
        <f t="shared" si="5"/>
        <v>0</v>
      </c>
      <c r="E146" s="122">
        <v>0</v>
      </c>
      <c r="F146" s="122">
        <v>0</v>
      </c>
      <c r="G146" s="122">
        <v>0</v>
      </c>
      <c r="H146" s="122">
        <v>0</v>
      </c>
      <c r="I146" s="122">
        <v>0</v>
      </c>
      <c r="J146" s="122">
        <v>0</v>
      </c>
      <c r="K146" s="122">
        <v>0</v>
      </c>
      <c r="L146" s="122">
        <v>0</v>
      </c>
      <c r="M146" s="122"/>
      <c r="N146" s="122">
        <v>0</v>
      </c>
      <c r="O146" s="122">
        <v>0</v>
      </c>
    </row>
    <row r="147" spans="1:15" x14ac:dyDescent="0.2">
      <c r="A147" s="20">
        <v>133</v>
      </c>
      <c r="B147" s="52" t="s">
        <v>312</v>
      </c>
      <c r="C147" s="28" t="s">
        <v>311</v>
      </c>
      <c r="D147" s="44">
        <f t="shared" si="5"/>
        <v>0</v>
      </c>
      <c r="E147" s="122">
        <v>0</v>
      </c>
      <c r="F147" s="122">
        <v>0</v>
      </c>
      <c r="G147" s="122">
        <v>0</v>
      </c>
      <c r="H147" s="122">
        <v>0</v>
      </c>
      <c r="I147" s="122">
        <v>0</v>
      </c>
      <c r="J147" s="122">
        <v>0</v>
      </c>
      <c r="K147" s="122">
        <v>0</v>
      </c>
      <c r="L147" s="122">
        <v>0</v>
      </c>
      <c r="M147" s="122"/>
      <c r="N147" s="122">
        <v>0</v>
      </c>
      <c r="O147" s="122">
        <v>0</v>
      </c>
    </row>
    <row r="148" spans="1:15" x14ac:dyDescent="0.2">
      <c r="A148" s="20">
        <v>134</v>
      </c>
      <c r="B148" s="52" t="s">
        <v>320</v>
      </c>
      <c r="C148" s="28" t="s">
        <v>317</v>
      </c>
      <c r="D148" s="44">
        <f t="shared" si="5"/>
        <v>0</v>
      </c>
      <c r="E148" s="122">
        <v>0</v>
      </c>
      <c r="F148" s="122">
        <v>0</v>
      </c>
      <c r="G148" s="122">
        <v>0</v>
      </c>
      <c r="H148" s="122">
        <v>0</v>
      </c>
      <c r="I148" s="122">
        <v>0</v>
      </c>
      <c r="J148" s="122">
        <v>0</v>
      </c>
      <c r="K148" s="122">
        <v>0</v>
      </c>
      <c r="L148" s="122">
        <v>0</v>
      </c>
      <c r="M148" s="122"/>
      <c r="N148" s="122">
        <v>0</v>
      </c>
      <c r="O148" s="122">
        <v>0</v>
      </c>
    </row>
    <row r="149" spans="1:15" s="4" customFormat="1" x14ac:dyDescent="0.2">
      <c r="A149" s="20">
        <v>135</v>
      </c>
      <c r="B149" s="52" t="s">
        <v>412</v>
      </c>
      <c r="C149" s="15" t="s">
        <v>413</v>
      </c>
      <c r="D149" s="44">
        <f t="shared" si="5"/>
        <v>0</v>
      </c>
      <c r="E149" s="122">
        <v>0</v>
      </c>
      <c r="F149" s="122">
        <v>0</v>
      </c>
      <c r="G149" s="122">
        <v>0</v>
      </c>
      <c r="H149" s="122">
        <v>0</v>
      </c>
      <c r="I149" s="122">
        <v>0</v>
      </c>
      <c r="J149" s="122">
        <v>0</v>
      </c>
      <c r="K149" s="122">
        <v>0</v>
      </c>
      <c r="L149" s="122">
        <v>0</v>
      </c>
      <c r="M149" s="122"/>
      <c r="N149" s="122">
        <v>0</v>
      </c>
      <c r="O149" s="122">
        <v>0</v>
      </c>
    </row>
    <row r="150" spans="1:15" s="4" customFormat="1" x14ac:dyDescent="0.2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8"/>
      <c r="O150" s="8"/>
    </row>
    <row r="151" spans="1:15" x14ac:dyDescent="0.2"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</row>
  </sheetData>
  <mergeCells count="22"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  <mergeCell ref="A92:A95"/>
    <mergeCell ref="B92:B95"/>
    <mergeCell ref="K5:K7"/>
    <mergeCell ref="L5:L7"/>
    <mergeCell ref="M5:M7"/>
    <mergeCell ref="I5:I7"/>
    <mergeCell ref="J5:J7"/>
    <mergeCell ref="A8:C8"/>
    <mergeCell ref="A11:C11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49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H9" sqref="H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11" t="s">
        <v>439</v>
      </c>
      <c r="B2" s="311"/>
      <c r="C2" s="311"/>
      <c r="D2" s="311"/>
      <c r="E2" s="311"/>
    </row>
    <row r="3" spans="1:5" x14ac:dyDescent="0.2">
      <c r="C3" s="9"/>
      <c r="E3" s="8" t="s">
        <v>278</v>
      </c>
    </row>
    <row r="4" spans="1:5" ht="12" customHeight="1" x14ac:dyDescent="0.2">
      <c r="A4" s="299" t="s">
        <v>43</v>
      </c>
      <c r="B4" s="299" t="s">
        <v>56</v>
      </c>
      <c r="C4" s="300" t="s">
        <v>44</v>
      </c>
      <c r="D4" s="459" t="s">
        <v>451</v>
      </c>
      <c r="E4" s="174" t="s">
        <v>416</v>
      </c>
    </row>
    <row r="5" spans="1:5" ht="12" customHeight="1" x14ac:dyDescent="0.2">
      <c r="A5" s="299"/>
      <c r="B5" s="299"/>
      <c r="C5" s="300"/>
      <c r="D5" s="459"/>
      <c r="E5" s="299" t="s">
        <v>440</v>
      </c>
    </row>
    <row r="6" spans="1:5" ht="41.25" customHeight="1" x14ac:dyDescent="0.2">
      <c r="A6" s="299"/>
      <c r="B6" s="299"/>
      <c r="C6" s="300"/>
      <c r="D6" s="459"/>
      <c r="E6" s="299"/>
    </row>
    <row r="7" spans="1:5" s="2" customFormat="1" x14ac:dyDescent="0.2">
      <c r="A7" s="281" t="s">
        <v>225</v>
      </c>
      <c r="B7" s="281"/>
      <c r="C7" s="281"/>
      <c r="D7" s="173">
        <f>D10+D9+D8</f>
        <v>859484560</v>
      </c>
      <c r="E7" s="268">
        <f>E10+E9+E8</f>
        <v>60408732</v>
      </c>
    </row>
    <row r="8" spans="1:5" s="3" customFormat="1" ht="13.5" customHeight="1" x14ac:dyDescent="0.2">
      <c r="A8" s="5"/>
      <c r="B8" s="5"/>
      <c r="C8" s="11" t="s">
        <v>53</v>
      </c>
      <c r="D8" s="122">
        <v>738</v>
      </c>
      <c r="E8" s="134">
        <v>0</v>
      </c>
    </row>
    <row r="9" spans="1:5" s="3" customFormat="1" ht="24" x14ac:dyDescent="0.2">
      <c r="A9" s="5"/>
      <c r="B9" s="5"/>
      <c r="C9" s="11" t="s">
        <v>280</v>
      </c>
      <c r="D9" s="122"/>
      <c r="E9" s="134"/>
    </row>
    <row r="10" spans="1:5" s="2" customFormat="1" x14ac:dyDescent="0.2">
      <c r="A10" s="281" t="s">
        <v>224</v>
      </c>
      <c r="B10" s="281"/>
      <c r="C10" s="281"/>
      <c r="D10" s="173">
        <f t="shared" ref="D10:E10" si="0">SUM(D11:D147)-D91</f>
        <v>859483822</v>
      </c>
      <c r="E10" s="173">
        <f t="shared" si="0"/>
        <v>60408732</v>
      </c>
    </row>
    <row r="11" spans="1:5" s="1" customFormat="1" x14ac:dyDescent="0.2">
      <c r="A11" s="20">
        <v>1</v>
      </c>
      <c r="B11" s="12" t="s">
        <v>57</v>
      </c>
      <c r="C11" s="10" t="s">
        <v>41</v>
      </c>
      <c r="D11" s="122">
        <v>5513945</v>
      </c>
      <c r="E11" s="122">
        <v>14114</v>
      </c>
    </row>
    <row r="12" spans="1:5" s="1" customFormat="1" x14ac:dyDescent="0.2">
      <c r="A12" s="20">
        <v>2</v>
      </c>
      <c r="B12" s="13" t="s">
        <v>58</v>
      </c>
      <c r="C12" s="10" t="s">
        <v>210</v>
      </c>
      <c r="D12" s="122">
        <v>4418825</v>
      </c>
      <c r="E12" s="122">
        <v>991035</v>
      </c>
    </row>
    <row r="13" spans="1:5" s="19" customFormat="1" x14ac:dyDescent="0.2">
      <c r="A13" s="20">
        <v>3</v>
      </c>
      <c r="B13" s="21" t="s">
        <v>59</v>
      </c>
      <c r="C13" s="10" t="s">
        <v>5</v>
      </c>
      <c r="D13" s="122">
        <v>13535650</v>
      </c>
      <c r="E13" s="122">
        <v>1188619</v>
      </c>
    </row>
    <row r="14" spans="1:5" s="1" customFormat="1" x14ac:dyDescent="0.2">
      <c r="A14" s="20">
        <v>4</v>
      </c>
      <c r="B14" s="12" t="s">
        <v>60</v>
      </c>
      <c r="C14" s="10" t="s">
        <v>211</v>
      </c>
      <c r="D14" s="122">
        <v>4542030</v>
      </c>
      <c r="E14" s="122">
        <v>18987</v>
      </c>
    </row>
    <row r="15" spans="1:5" s="1" customFormat="1" x14ac:dyDescent="0.2">
      <c r="A15" s="20">
        <v>5</v>
      </c>
      <c r="B15" s="12" t="s">
        <v>61</v>
      </c>
      <c r="C15" s="10" t="s">
        <v>8</v>
      </c>
      <c r="D15" s="122">
        <v>4964369</v>
      </c>
      <c r="E15" s="122">
        <v>11846</v>
      </c>
    </row>
    <row r="16" spans="1:5" s="19" customFormat="1" x14ac:dyDescent="0.2">
      <c r="A16" s="20">
        <v>6</v>
      </c>
      <c r="B16" s="21" t="s">
        <v>62</v>
      </c>
      <c r="C16" s="10" t="s">
        <v>63</v>
      </c>
      <c r="D16" s="122">
        <v>28780584</v>
      </c>
      <c r="E16" s="122">
        <v>2785982</v>
      </c>
    </row>
    <row r="17" spans="1:5" s="1" customFormat="1" x14ac:dyDescent="0.2">
      <c r="A17" s="20">
        <v>7</v>
      </c>
      <c r="B17" s="12" t="s">
        <v>64</v>
      </c>
      <c r="C17" s="10" t="s">
        <v>212</v>
      </c>
      <c r="D17" s="122">
        <v>9997910</v>
      </c>
      <c r="E17" s="122">
        <v>1368365</v>
      </c>
    </row>
    <row r="18" spans="1:5" s="1" customFormat="1" x14ac:dyDescent="0.2">
      <c r="A18" s="20">
        <v>8</v>
      </c>
      <c r="B18" s="21" t="s">
        <v>65</v>
      </c>
      <c r="C18" s="10" t="s">
        <v>17</v>
      </c>
      <c r="D18" s="122">
        <v>2838200</v>
      </c>
      <c r="E18" s="122">
        <v>11846</v>
      </c>
    </row>
    <row r="19" spans="1:5" s="1" customFormat="1" x14ac:dyDescent="0.2">
      <c r="A19" s="20">
        <v>9</v>
      </c>
      <c r="B19" s="21" t="s">
        <v>66</v>
      </c>
      <c r="C19" s="10" t="s">
        <v>6</v>
      </c>
      <c r="D19" s="122">
        <v>5730545</v>
      </c>
      <c r="E19" s="122">
        <v>350119</v>
      </c>
    </row>
    <row r="20" spans="1:5" s="1" customFormat="1" x14ac:dyDescent="0.2">
      <c r="A20" s="20">
        <v>10</v>
      </c>
      <c r="B20" s="21" t="s">
        <v>67</v>
      </c>
      <c r="C20" s="10" t="s">
        <v>18</v>
      </c>
      <c r="D20" s="122">
        <v>6183107</v>
      </c>
      <c r="E20" s="122">
        <v>28397</v>
      </c>
    </row>
    <row r="21" spans="1:5" s="1" customFormat="1" x14ac:dyDescent="0.2">
      <c r="A21" s="20">
        <v>11</v>
      </c>
      <c r="B21" s="21" t="s">
        <v>68</v>
      </c>
      <c r="C21" s="10" t="s">
        <v>7</v>
      </c>
      <c r="D21" s="122">
        <v>4927675</v>
      </c>
      <c r="E21" s="122">
        <v>9409</v>
      </c>
    </row>
    <row r="22" spans="1:5" s="1" customFormat="1" x14ac:dyDescent="0.2">
      <c r="A22" s="20">
        <v>12</v>
      </c>
      <c r="B22" s="21" t="s">
        <v>69</v>
      </c>
      <c r="C22" s="10" t="s">
        <v>19</v>
      </c>
      <c r="D22" s="122">
        <v>8092395</v>
      </c>
      <c r="E22" s="122">
        <v>1183983</v>
      </c>
    </row>
    <row r="23" spans="1:5" s="1" customFormat="1" x14ac:dyDescent="0.2">
      <c r="A23" s="20">
        <v>13</v>
      </c>
      <c r="B23" s="21" t="s">
        <v>231</v>
      </c>
      <c r="C23" s="10" t="s">
        <v>232</v>
      </c>
      <c r="D23" s="122">
        <v>0</v>
      </c>
      <c r="E23" s="122">
        <v>0</v>
      </c>
    </row>
    <row r="24" spans="1:5" s="1" customFormat="1" x14ac:dyDescent="0.2">
      <c r="A24" s="20">
        <v>14</v>
      </c>
      <c r="B24" s="21" t="s">
        <v>70</v>
      </c>
      <c r="C24" s="10" t="s">
        <v>22</v>
      </c>
      <c r="D24" s="122">
        <v>5306973</v>
      </c>
      <c r="E24" s="122">
        <v>473265</v>
      </c>
    </row>
    <row r="25" spans="1:5" s="1" customFormat="1" x14ac:dyDescent="0.2">
      <c r="A25" s="20">
        <v>15</v>
      </c>
      <c r="B25" s="21" t="s">
        <v>71</v>
      </c>
      <c r="C25" s="10" t="s">
        <v>10</v>
      </c>
      <c r="D25" s="122">
        <v>6558029</v>
      </c>
      <c r="E25" s="122">
        <v>44946</v>
      </c>
    </row>
    <row r="26" spans="1:5" s="1" customFormat="1" x14ac:dyDescent="0.2">
      <c r="A26" s="20">
        <v>16</v>
      </c>
      <c r="B26" s="21" t="s">
        <v>72</v>
      </c>
      <c r="C26" s="10" t="s">
        <v>343</v>
      </c>
      <c r="D26" s="122">
        <v>7752405</v>
      </c>
      <c r="E26" s="122">
        <v>49651</v>
      </c>
    </row>
    <row r="27" spans="1:5" s="19" customFormat="1" x14ac:dyDescent="0.2">
      <c r="A27" s="20">
        <v>17</v>
      </c>
      <c r="B27" s="21" t="s">
        <v>73</v>
      </c>
      <c r="C27" s="10" t="s">
        <v>9</v>
      </c>
      <c r="D27" s="122">
        <v>25187866</v>
      </c>
      <c r="E27" s="122">
        <v>1917514</v>
      </c>
    </row>
    <row r="28" spans="1:5" s="1" customFormat="1" x14ac:dyDescent="0.2">
      <c r="A28" s="20">
        <v>18</v>
      </c>
      <c r="B28" s="12" t="s">
        <v>74</v>
      </c>
      <c r="C28" s="10" t="s">
        <v>11</v>
      </c>
      <c r="D28" s="122">
        <v>2863820</v>
      </c>
      <c r="E28" s="122">
        <v>7141</v>
      </c>
    </row>
    <row r="29" spans="1:5" s="1" customFormat="1" x14ac:dyDescent="0.2">
      <c r="A29" s="20">
        <v>19</v>
      </c>
      <c r="B29" s="12" t="s">
        <v>75</v>
      </c>
      <c r="C29" s="10" t="s">
        <v>213</v>
      </c>
      <c r="D29" s="122">
        <v>2377737</v>
      </c>
      <c r="E29" s="122">
        <v>11846</v>
      </c>
    </row>
    <row r="30" spans="1:5" x14ac:dyDescent="0.2">
      <c r="A30" s="20">
        <v>20</v>
      </c>
      <c r="B30" s="12" t="s">
        <v>76</v>
      </c>
      <c r="C30" s="10" t="s">
        <v>344</v>
      </c>
      <c r="D30" s="122">
        <v>16883865</v>
      </c>
      <c r="E30" s="122">
        <v>1141962</v>
      </c>
    </row>
    <row r="31" spans="1:5" s="19" customFormat="1" x14ac:dyDescent="0.2">
      <c r="A31" s="20">
        <v>21</v>
      </c>
      <c r="B31" s="12" t="s">
        <v>77</v>
      </c>
      <c r="C31" s="10" t="s">
        <v>38</v>
      </c>
      <c r="D31" s="122">
        <v>8871585</v>
      </c>
      <c r="E31" s="122">
        <v>1435822</v>
      </c>
    </row>
    <row r="32" spans="1:5" s="19" customFormat="1" x14ac:dyDescent="0.2">
      <c r="A32" s="20">
        <v>22</v>
      </c>
      <c r="B32" s="21" t="s">
        <v>78</v>
      </c>
      <c r="C32" s="10" t="s">
        <v>79</v>
      </c>
      <c r="D32" s="122">
        <v>3416624</v>
      </c>
      <c r="E32" s="122">
        <v>30180</v>
      </c>
    </row>
    <row r="33" spans="1:5" s="1" customFormat="1" x14ac:dyDescent="0.2">
      <c r="A33" s="20">
        <v>23</v>
      </c>
      <c r="B33" s="21" t="s">
        <v>80</v>
      </c>
      <c r="C33" s="10" t="s">
        <v>81</v>
      </c>
      <c r="D33" s="122">
        <v>0</v>
      </c>
      <c r="E33" s="122">
        <v>0</v>
      </c>
    </row>
    <row r="34" spans="1:5" s="1" customFormat="1" ht="24" x14ac:dyDescent="0.2">
      <c r="A34" s="20">
        <v>24</v>
      </c>
      <c r="B34" s="21" t="s">
        <v>82</v>
      </c>
      <c r="C34" s="10" t="s">
        <v>83</v>
      </c>
      <c r="D34" s="122">
        <v>0</v>
      </c>
      <c r="E34" s="122">
        <v>0</v>
      </c>
    </row>
    <row r="35" spans="1:5" s="1" customFormat="1" x14ac:dyDescent="0.2">
      <c r="A35" s="20">
        <v>25</v>
      </c>
      <c r="B35" s="12" t="s">
        <v>84</v>
      </c>
      <c r="C35" s="10" t="s">
        <v>85</v>
      </c>
      <c r="D35" s="122">
        <v>65329899</v>
      </c>
      <c r="E35" s="122">
        <v>5288251</v>
      </c>
    </row>
    <row r="36" spans="1:5" s="1" customFormat="1" x14ac:dyDescent="0.2">
      <c r="A36" s="20">
        <v>26</v>
      </c>
      <c r="B36" s="21" t="s">
        <v>86</v>
      </c>
      <c r="C36" s="10" t="s">
        <v>87</v>
      </c>
      <c r="D36" s="122">
        <v>0</v>
      </c>
      <c r="E36" s="122">
        <v>0</v>
      </c>
    </row>
    <row r="37" spans="1:5" s="1" customFormat="1" x14ac:dyDescent="0.2">
      <c r="A37" s="20">
        <v>27</v>
      </c>
      <c r="B37" s="13" t="s">
        <v>88</v>
      </c>
      <c r="C37" s="10" t="s">
        <v>89</v>
      </c>
      <c r="D37" s="122">
        <v>0</v>
      </c>
      <c r="E37" s="122">
        <v>0</v>
      </c>
    </row>
    <row r="38" spans="1:5" s="19" customFormat="1" x14ac:dyDescent="0.2">
      <c r="A38" s="20">
        <v>28</v>
      </c>
      <c r="B38" s="13" t="s">
        <v>90</v>
      </c>
      <c r="C38" s="10" t="s">
        <v>39</v>
      </c>
      <c r="D38" s="122">
        <v>16654634</v>
      </c>
      <c r="E38" s="122">
        <v>1253758</v>
      </c>
    </row>
    <row r="39" spans="1:5" x14ac:dyDescent="0.2">
      <c r="A39" s="20">
        <v>29</v>
      </c>
      <c r="B39" s="12" t="s">
        <v>91</v>
      </c>
      <c r="C39" s="10" t="s">
        <v>37</v>
      </c>
      <c r="D39" s="122">
        <v>26692634</v>
      </c>
      <c r="E39" s="122">
        <v>2266783</v>
      </c>
    </row>
    <row r="40" spans="1:5" s="1" customFormat="1" x14ac:dyDescent="0.2">
      <c r="A40" s="20">
        <v>30</v>
      </c>
      <c r="B40" s="13" t="s">
        <v>92</v>
      </c>
      <c r="C40" s="10" t="s">
        <v>16</v>
      </c>
      <c r="D40" s="122">
        <v>3986874</v>
      </c>
      <c r="E40" s="122">
        <v>16551</v>
      </c>
    </row>
    <row r="41" spans="1:5" s="1" customFormat="1" x14ac:dyDescent="0.2">
      <c r="A41" s="20">
        <v>31</v>
      </c>
      <c r="B41" s="21" t="s">
        <v>93</v>
      </c>
      <c r="C41" s="10" t="s">
        <v>21</v>
      </c>
      <c r="D41" s="122">
        <v>17096354</v>
      </c>
      <c r="E41" s="122">
        <v>1305965</v>
      </c>
    </row>
    <row r="42" spans="1:5" s="1" customFormat="1" x14ac:dyDescent="0.2">
      <c r="A42" s="20">
        <v>32</v>
      </c>
      <c r="B42" s="13" t="s">
        <v>94</v>
      </c>
      <c r="C42" s="10" t="s">
        <v>24</v>
      </c>
      <c r="D42" s="122">
        <v>6934406</v>
      </c>
      <c r="E42" s="122">
        <v>548347</v>
      </c>
    </row>
    <row r="43" spans="1:5" x14ac:dyDescent="0.2">
      <c r="A43" s="20">
        <v>33</v>
      </c>
      <c r="B43" s="12" t="s">
        <v>95</v>
      </c>
      <c r="C43" s="10" t="s">
        <v>214</v>
      </c>
      <c r="D43" s="122">
        <v>14106195</v>
      </c>
      <c r="E43" s="122">
        <v>1663599</v>
      </c>
    </row>
    <row r="44" spans="1:5" s="1" customFormat="1" x14ac:dyDescent="0.2">
      <c r="A44" s="20">
        <v>34</v>
      </c>
      <c r="B44" s="14" t="s">
        <v>96</v>
      </c>
      <c r="C44" s="15" t="s">
        <v>215</v>
      </c>
      <c r="D44" s="122">
        <v>5823842</v>
      </c>
      <c r="E44" s="122">
        <v>764205</v>
      </c>
    </row>
    <row r="45" spans="1:5" s="1" customFormat="1" x14ac:dyDescent="0.2">
      <c r="A45" s="20">
        <v>35</v>
      </c>
      <c r="B45" s="12" t="s">
        <v>97</v>
      </c>
      <c r="C45" s="10" t="s">
        <v>216</v>
      </c>
      <c r="D45" s="122">
        <v>4484322</v>
      </c>
      <c r="E45" s="122">
        <v>2268</v>
      </c>
    </row>
    <row r="46" spans="1:5" s="1" customFormat="1" x14ac:dyDescent="0.2">
      <c r="A46" s="20">
        <v>36</v>
      </c>
      <c r="B46" s="12" t="s">
        <v>98</v>
      </c>
      <c r="C46" s="10" t="s">
        <v>23</v>
      </c>
      <c r="D46" s="122">
        <v>8237545</v>
      </c>
      <c r="E46" s="122">
        <v>14114</v>
      </c>
    </row>
    <row r="47" spans="1:5" s="1" customFormat="1" x14ac:dyDescent="0.2">
      <c r="A47" s="20">
        <v>37</v>
      </c>
      <c r="B47" s="21" t="s">
        <v>99</v>
      </c>
      <c r="C47" s="10" t="s">
        <v>20</v>
      </c>
      <c r="D47" s="122">
        <v>3103582</v>
      </c>
      <c r="E47" s="122">
        <v>7141</v>
      </c>
    </row>
    <row r="48" spans="1:5" s="1" customFormat="1" x14ac:dyDescent="0.2">
      <c r="A48" s="20">
        <v>38</v>
      </c>
      <c r="B48" s="13" t="s">
        <v>100</v>
      </c>
      <c r="C48" s="10" t="s">
        <v>101</v>
      </c>
      <c r="D48" s="122">
        <v>2377876</v>
      </c>
      <c r="E48" s="122">
        <v>0</v>
      </c>
    </row>
    <row r="49" spans="1:5" s="19" customFormat="1" x14ac:dyDescent="0.2">
      <c r="A49" s="20">
        <v>39</v>
      </c>
      <c r="B49" s="21" t="s">
        <v>102</v>
      </c>
      <c r="C49" s="10" t="s">
        <v>103</v>
      </c>
      <c r="D49" s="122">
        <v>22664983</v>
      </c>
      <c r="E49" s="122">
        <v>1576785</v>
      </c>
    </row>
    <row r="50" spans="1:5" s="1" customFormat="1" x14ac:dyDescent="0.2">
      <c r="A50" s="20">
        <v>40</v>
      </c>
      <c r="B50" s="12" t="s">
        <v>104</v>
      </c>
      <c r="C50" s="10" t="s">
        <v>221</v>
      </c>
      <c r="D50" s="122">
        <v>4646700</v>
      </c>
      <c r="E50" s="122">
        <v>23692</v>
      </c>
    </row>
    <row r="51" spans="1:5" s="1" customFormat="1" x14ac:dyDescent="0.2">
      <c r="A51" s="20">
        <v>41</v>
      </c>
      <c r="B51" s="12" t="s">
        <v>105</v>
      </c>
      <c r="C51" s="10" t="s">
        <v>2</v>
      </c>
      <c r="D51" s="122">
        <v>20203100</v>
      </c>
      <c r="E51" s="122">
        <v>1563753</v>
      </c>
    </row>
    <row r="52" spans="1:5" s="1" customFormat="1" x14ac:dyDescent="0.2">
      <c r="A52" s="20">
        <v>42</v>
      </c>
      <c r="B52" s="21" t="s">
        <v>106</v>
      </c>
      <c r="C52" s="10" t="s">
        <v>3</v>
      </c>
      <c r="D52" s="122">
        <v>3968016</v>
      </c>
      <c r="E52" s="122">
        <v>11846</v>
      </c>
    </row>
    <row r="53" spans="1:5" s="1" customFormat="1" x14ac:dyDescent="0.2">
      <c r="A53" s="20">
        <v>43</v>
      </c>
      <c r="B53" s="13" t="s">
        <v>152</v>
      </c>
      <c r="C53" s="10" t="s">
        <v>32</v>
      </c>
      <c r="D53" s="122">
        <v>5036625</v>
      </c>
      <c r="E53" s="122">
        <v>546642</v>
      </c>
    </row>
    <row r="54" spans="1:5" s="1" customFormat="1" x14ac:dyDescent="0.2">
      <c r="A54" s="20">
        <v>44</v>
      </c>
      <c r="B54" s="21" t="s">
        <v>107</v>
      </c>
      <c r="C54" s="10" t="s">
        <v>217</v>
      </c>
      <c r="D54" s="122">
        <v>5829609</v>
      </c>
      <c r="E54" s="122">
        <v>30833</v>
      </c>
    </row>
    <row r="55" spans="1:5" s="1" customFormat="1" x14ac:dyDescent="0.2">
      <c r="A55" s="20">
        <v>45</v>
      </c>
      <c r="B55" s="13" t="s">
        <v>108</v>
      </c>
      <c r="C55" s="10" t="s">
        <v>0</v>
      </c>
      <c r="D55" s="122">
        <v>8157588</v>
      </c>
      <c r="E55" s="122">
        <v>645017</v>
      </c>
    </row>
    <row r="56" spans="1:5" s="1" customFormat="1" x14ac:dyDescent="0.2">
      <c r="A56" s="20">
        <v>46</v>
      </c>
      <c r="B56" s="21" t="s">
        <v>109</v>
      </c>
      <c r="C56" s="10" t="s">
        <v>4</v>
      </c>
      <c r="D56" s="122">
        <v>2782301</v>
      </c>
      <c r="E56" s="122">
        <v>9409</v>
      </c>
    </row>
    <row r="57" spans="1:5" s="1" customFormat="1" x14ac:dyDescent="0.2">
      <c r="A57" s="20">
        <v>47</v>
      </c>
      <c r="B57" s="13" t="s">
        <v>110</v>
      </c>
      <c r="C57" s="10" t="s">
        <v>1</v>
      </c>
      <c r="D57" s="122">
        <v>5771715</v>
      </c>
      <c r="E57" s="122">
        <v>1015210</v>
      </c>
    </row>
    <row r="58" spans="1:5" s="1" customFormat="1" x14ac:dyDescent="0.2">
      <c r="A58" s="20">
        <v>48</v>
      </c>
      <c r="B58" s="21" t="s">
        <v>111</v>
      </c>
      <c r="C58" s="10" t="s">
        <v>218</v>
      </c>
      <c r="D58" s="122">
        <v>9985187</v>
      </c>
      <c r="E58" s="122">
        <v>478381</v>
      </c>
    </row>
    <row r="59" spans="1:5" s="1" customFormat="1" x14ac:dyDescent="0.2">
      <c r="A59" s="20">
        <v>49</v>
      </c>
      <c r="B59" s="21" t="s">
        <v>112</v>
      </c>
      <c r="C59" s="10" t="s">
        <v>25</v>
      </c>
      <c r="D59" s="122">
        <v>26180890</v>
      </c>
      <c r="E59" s="122">
        <v>1911263</v>
      </c>
    </row>
    <row r="60" spans="1:5" s="1" customFormat="1" x14ac:dyDescent="0.2">
      <c r="A60" s="20">
        <v>50</v>
      </c>
      <c r="B60" s="21" t="s">
        <v>160</v>
      </c>
      <c r="C60" s="10" t="s">
        <v>52</v>
      </c>
      <c r="D60" s="122">
        <v>5586308</v>
      </c>
      <c r="E60" s="122">
        <v>1426628</v>
      </c>
    </row>
    <row r="61" spans="1:5" s="1" customFormat="1" x14ac:dyDescent="0.2">
      <c r="A61" s="20">
        <v>51</v>
      </c>
      <c r="B61" s="21" t="s">
        <v>113</v>
      </c>
      <c r="C61" s="10" t="s">
        <v>219</v>
      </c>
      <c r="D61" s="122">
        <v>3485834</v>
      </c>
      <c r="E61" s="122">
        <v>16551</v>
      </c>
    </row>
    <row r="62" spans="1:5" s="1" customFormat="1" x14ac:dyDescent="0.2">
      <c r="A62" s="20">
        <v>52</v>
      </c>
      <c r="B62" s="13" t="s">
        <v>162</v>
      </c>
      <c r="C62" s="10" t="s">
        <v>220</v>
      </c>
      <c r="D62" s="122">
        <v>5933885</v>
      </c>
      <c r="E62" s="122">
        <v>30833</v>
      </c>
    </row>
    <row r="63" spans="1:5" s="1" customFormat="1" x14ac:dyDescent="0.2">
      <c r="A63" s="20">
        <v>53</v>
      </c>
      <c r="B63" s="21" t="s">
        <v>223</v>
      </c>
      <c r="C63" s="10" t="s">
        <v>222</v>
      </c>
      <c r="D63" s="122">
        <v>0</v>
      </c>
      <c r="E63" s="122">
        <v>0</v>
      </c>
    </row>
    <row r="64" spans="1:5" s="1" customFormat="1" x14ac:dyDescent="0.2">
      <c r="A64" s="20">
        <v>54</v>
      </c>
      <c r="B64" s="21" t="s">
        <v>233</v>
      </c>
      <c r="C64" s="10" t="s">
        <v>234</v>
      </c>
      <c r="D64" s="122">
        <v>0</v>
      </c>
      <c r="E64" s="122">
        <v>0</v>
      </c>
    </row>
    <row r="65" spans="1:5" s="1" customFormat="1" x14ac:dyDescent="0.2">
      <c r="A65" s="20">
        <v>55</v>
      </c>
      <c r="B65" s="21" t="s">
        <v>114</v>
      </c>
      <c r="C65" s="10" t="s">
        <v>51</v>
      </c>
      <c r="D65" s="122">
        <v>1447349</v>
      </c>
      <c r="E65" s="122">
        <v>248424</v>
      </c>
    </row>
    <row r="66" spans="1:5" s="1" customFormat="1" x14ac:dyDescent="0.2">
      <c r="A66" s="20">
        <v>56</v>
      </c>
      <c r="B66" s="13" t="s">
        <v>115</v>
      </c>
      <c r="C66" s="10" t="s">
        <v>235</v>
      </c>
      <c r="D66" s="122">
        <v>868631</v>
      </c>
      <c r="E66" s="122">
        <v>220028</v>
      </c>
    </row>
    <row r="67" spans="1:5" s="1" customFormat="1" x14ac:dyDescent="0.2">
      <c r="A67" s="20">
        <v>57</v>
      </c>
      <c r="B67" s="12" t="s">
        <v>116</v>
      </c>
      <c r="C67" s="10" t="s">
        <v>418</v>
      </c>
      <c r="D67" s="122">
        <v>0</v>
      </c>
      <c r="E67" s="122">
        <v>0</v>
      </c>
    </row>
    <row r="68" spans="1:5" s="1" customFormat="1" x14ac:dyDescent="0.2">
      <c r="A68" s="20">
        <v>58</v>
      </c>
      <c r="B68" s="13" t="s">
        <v>118</v>
      </c>
      <c r="C68" s="10" t="s">
        <v>236</v>
      </c>
      <c r="D68" s="122">
        <v>1959398</v>
      </c>
      <c r="E68" s="122">
        <v>409560</v>
      </c>
    </row>
    <row r="69" spans="1:5" s="1" customFormat="1" x14ac:dyDescent="0.2">
      <c r="A69" s="20">
        <v>59</v>
      </c>
      <c r="B69" s="21" t="s">
        <v>119</v>
      </c>
      <c r="C69" s="10" t="s">
        <v>326</v>
      </c>
      <c r="D69" s="122">
        <v>0</v>
      </c>
      <c r="E69" s="122">
        <v>0</v>
      </c>
    </row>
    <row r="70" spans="1:5" s="1" customFormat="1" ht="24" x14ac:dyDescent="0.2">
      <c r="A70" s="20">
        <v>60</v>
      </c>
      <c r="B70" s="12" t="s">
        <v>120</v>
      </c>
      <c r="C70" s="10" t="s">
        <v>237</v>
      </c>
      <c r="D70" s="122">
        <v>0</v>
      </c>
      <c r="E70" s="122">
        <v>0</v>
      </c>
    </row>
    <row r="71" spans="1:5" s="1" customFormat="1" ht="24" x14ac:dyDescent="0.2">
      <c r="A71" s="20">
        <v>61</v>
      </c>
      <c r="B71" s="12" t="s">
        <v>121</v>
      </c>
      <c r="C71" s="10" t="s">
        <v>238</v>
      </c>
      <c r="D71" s="122">
        <v>0</v>
      </c>
      <c r="E71" s="122">
        <v>0</v>
      </c>
    </row>
    <row r="72" spans="1:5" s="1" customFormat="1" x14ac:dyDescent="0.2">
      <c r="A72" s="20">
        <v>62</v>
      </c>
      <c r="B72" s="13" t="s">
        <v>122</v>
      </c>
      <c r="C72" s="10" t="s">
        <v>239</v>
      </c>
      <c r="D72" s="122">
        <v>20830132</v>
      </c>
      <c r="E72" s="122">
        <v>1740383</v>
      </c>
    </row>
    <row r="73" spans="1:5" s="1" customFormat="1" x14ac:dyDescent="0.2">
      <c r="A73" s="20">
        <v>63</v>
      </c>
      <c r="B73" s="13" t="s">
        <v>123</v>
      </c>
      <c r="C73" s="10" t="s">
        <v>50</v>
      </c>
      <c r="D73" s="122">
        <v>12917666</v>
      </c>
      <c r="E73" s="122">
        <v>1032085</v>
      </c>
    </row>
    <row r="74" spans="1:5" s="1" customFormat="1" x14ac:dyDescent="0.2">
      <c r="A74" s="20">
        <v>64</v>
      </c>
      <c r="B74" s="13" t="s">
        <v>124</v>
      </c>
      <c r="C74" s="10" t="s">
        <v>240</v>
      </c>
      <c r="D74" s="122">
        <v>29258311</v>
      </c>
      <c r="E74" s="122">
        <v>1778638</v>
      </c>
    </row>
    <row r="75" spans="1:5" s="1" customFormat="1" ht="24" x14ac:dyDescent="0.2">
      <c r="A75" s="20">
        <v>65</v>
      </c>
      <c r="B75" s="13" t="s">
        <v>125</v>
      </c>
      <c r="C75" s="10" t="s">
        <v>241</v>
      </c>
      <c r="D75" s="122">
        <v>0</v>
      </c>
      <c r="E75" s="122">
        <v>0</v>
      </c>
    </row>
    <row r="76" spans="1:5" s="1" customFormat="1" ht="24" x14ac:dyDescent="0.2">
      <c r="A76" s="20">
        <v>66</v>
      </c>
      <c r="B76" s="12" t="s">
        <v>126</v>
      </c>
      <c r="C76" s="10" t="s">
        <v>242</v>
      </c>
      <c r="D76" s="122">
        <v>0</v>
      </c>
      <c r="E76" s="122">
        <v>0</v>
      </c>
    </row>
    <row r="77" spans="1:5" s="1" customFormat="1" ht="24" x14ac:dyDescent="0.2">
      <c r="A77" s="20">
        <v>67</v>
      </c>
      <c r="B77" s="13" t="s">
        <v>127</v>
      </c>
      <c r="C77" s="10" t="s">
        <v>243</v>
      </c>
      <c r="D77" s="122">
        <v>0</v>
      </c>
      <c r="E77" s="122">
        <v>0</v>
      </c>
    </row>
    <row r="78" spans="1:5" s="1" customFormat="1" ht="24" x14ac:dyDescent="0.2">
      <c r="A78" s="20">
        <v>68</v>
      </c>
      <c r="B78" s="13" t="s">
        <v>128</v>
      </c>
      <c r="C78" s="10" t="s">
        <v>244</v>
      </c>
      <c r="D78" s="122">
        <v>0</v>
      </c>
      <c r="E78" s="122">
        <v>0</v>
      </c>
    </row>
    <row r="79" spans="1:5" s="1" customFormat="1" ht="24" x14ac:dyDescent="0.2">
      <c r="A79" s="20">
        <v>69</v>
      </c>
      <c r="B79" s="12" t="s">
        <v>129</v>
      </c>
      <c r="C79" s="10" t="s">
        <v>245</v>
      </c>
      <c r="D79" s="122">
        <v>0</v>
      </c>
      <c r="E79" s="122">
        <v>0</v>
      </c>
    </row>
    <row r="80" spans="1:5" s="1" customFormat="1" ht="24" x14ac:dyDescent="0.2">
      <c r="A80" s="20">
        <v>70</v>
      </c>
      <c r="B80" s="12" t="s">
        <v>130</v>
      </c>
      <c r="C80" s="10" t="s">
        <v>246</v>
      </c>
      <c r="D80" s="122">
        <v>0</v>
      </c>
      <c r="E80" s="122">
        <v>0</v>
      </c>
    </row>
    <row r="81" spans="1:5" s="1" customFormat="1" ht="24" x14ac:dyDescent="0.2">
      <c r="A81" s="20">
        <v>71</v>
      </c>
      <c r="B81" s="12" t="s">
        <v>131</v>
      </c>
      <c r="C81" s="10" t="s">
        <v>247</v>
      </c>
      <c r="D81" s="122">
        <v>0</v>
      </c>
      <c r="E81" s="122">
        <v>0</v>
      </c>
    </row>
    <row r="82" spans="1:5" s="1" customFormat="1" x14ac:dyDescent="0.2">
      <c r="A82" s="20">
        <v>72</v>
      </c>
      <c r="B82" s="21" t="s">
        <v>132</v>
      </c>
      <c r="C82" s="10" t="s">
        <v>133</v>
      </c>
      <c r="D82" s="122">
        <v>19712486</v>
      </c>
      <c r="E82" s="122">
        <v>1445064</v>
      </c>
    </row>
    <row r="83" spans="1:5" s="1" customFormat="1" x14ac:dyDescent="0.2">
      <c r="A83" s="20">
        <v>73</v>
      </c>
      <c r="B83" s="12" t="s">
        <v>134</v>
      </c>
      <c r="C83" s="10" t="s">
        <v>248</v>
      </c>
      <c r="D83" s="122">
        <v>38316671</v>
      </c>
      <c r="E83" s="122">
        <v>2226553</v>
      </c>
    </row>
    <row r="84" spans="1:5" s="1" customFormat="1" x14ac:dyDescent="0.2">
      <c r="A84" s="20">
        <v>74</v>
      </c>
      <c r="B84" s="21" t="s">
        <v>135</v>
      </c>
      <c r="C84" s="10" t="s">
        <v>35</v>
      </c>
      <c r="D84" s="122">
        <v>20889384</v>
      </c>
      <c r="E84" s="122">
        <v>1157372</v>
      </c>
    </row>
    <row r="85" spans="1:5" s="1" customFormat="1" x14ac:dyDescent="0.2">
      <c r="A85" s="20">
        <v>75</v>
      </c>
      <c r="B85" s="12" t="s">
        <v>136</v>
      </c>
      <c r="C85" s="10" t="s">
        <v>414</v>
      </c>
      <c r="D85" s="122">
        <v>15677682</v>
      </c>
      <c r="E85" s="122">
        <v>1064702</v>
      </c>
    </row>
    <row r="86" spans="1:5" s="1" customFormat="1" x14ac:dyDescent="0.2">
      <c r="A86" s="20">
        <v>76</v>
      </c>
      <c r="B86" s="12" t="s">
        <v>137</v>
      </c>
      <c r="C86" s="10" t="s">
        <v>36</v>
      </c>
      <c r="D86" s="122">
        <v>42225520</v>
      </c>
      <c r="E86" s="122">
        <v>2947148</v>
      </c>
    </row>
    <row r="87" spans="1:5" s="1" customFormat="1" x14ac:dyDescent="0.2">
      <c r="A87" s="20">
        <v>77</v>
      </c>
      <c r="B87" s="12" t="s">
        <v>138</v>
      </c>
      <c r="C87" s="10" t="s">
        <v>49</v>
      </c>
      <c r="D87" s="122">
        <v>2083573</v>
      </c>
      <c r="E87" s="122">
        <v>376289</v>
      </c>
    </row>
    <row r="88" spans="1:5" s="1" customFormat="1" x14ac:dyDescent="0.2">
      <c r="A88" s="20">
        <v>78</v>
      </c>
      <c r="B88" s="12" t="s">
        <v>139</v>
      </c>
      <c r="C88" s="10" t="s">
        <v>229</v>
      </c>
      <c r="D88" s="122">
        <v>28334484</v>
      </c>
      <c r="E88" s="122">
        <v>1871119</v>
      </c>
    </row>
    <row r="89" spans="1:5" s="1" customFormat="1" x14ac:dyDescent="0.2">
      <c r="A89" s="20">
        <v>79</v>
      </c>
      <c r="B89" s="12" t="s">
        <v>140</v>
      </c>
      <c r="C89" s="10" t="s">
        <v>310</v>
      </c>
      <c r="D89" s="122">
        <v>857968</v>
      </c>
      <c r="E89" s="122">
        <v>0</v>
      </c>
    </row>
    <row r="90" spans="1:5" s="1" customFormat="1" x14ac:dyDescent="0.2">
      <c r="A90" s="20">
        <v>80</v>
      </c>
      <c r="B90" s="13" t="s">
        <v>141</v>
      </c>
      <c r="C90" s="10" t="s">
        <v>259</v>
      </c>
      <c r="D90" s="122">
        <v>0</v>
      </c>
      <c r="E90" s="122">
        <v>0</v>
      </c>
    </row>
    <row r="91" spans="1:5" s="1" customFormat="1" ht="24" x14ac:dyDescent="0.2">
      <c r="A91" s="269">
        <v>81</v>
      </c>
      <c r="B91" s="272" t="s">
        <v>142</v>
      </c>
      <c r="C91" s="16" t="s">
        <v>249</v>
      </c>
      <c r="D91" s="122">
        <v>83891</v>
      </c>
      <c r="E91" s="122">
        <v>0</v>
      </c>
    </row>
    <row r="92" spans="1:5" s="1" customFormat="1" ht="36" x14ac:dyDescent="0.2">
      <c r="A92" s="270"/>
      <c r="B92" s="273"/>
      <c r="C92" s="10" t="s">
        <v>308</v>
      </c>
      <c r="D92" s="122">
        <v>83891</v>
      </c>
      <c r="E92" s="122">
        <v>0</v>
      </c>
    </row>
    <row r="93" spans="1:5" s="1" customFormat="1" ht="24" x14ac:dyDescent="0.2">
      <c r="A93" s="270"/>
      <c r="B93" s="273"/>
      <c r="C93" s="10" t="s">
        <v>250</v>
      </c>
      <c r="D93" s="122">
        <v>0</v>
      </c>
      <c r="E93" s="122">
        <v>0</v>
      </c>
    </row>
    <row r="94" spans="1:5" s="1" customFormat="1" ht="36" x14ac:dyDescent="0.2">
      <c r="A94" s="271"/>
      <c r="B94" s="274"/>
      <c r="C94" s="22" t="s">
        <v>309</v>
      </c>
      <c r="D94" s="122">
        <v>0</v>
      </c>
      <c r="E94" s="122">
        <v>0</v>
      </c>
    </row>
    <row r="95" spans="1:5" s="1" customFormat="1" ht="24" x14ac:dyDescent="0.2">
      <c r="A95" s="20">
        <v>82</v>
      </c>
      <c r="B95" s="13" t="s">
        <v>143</v>
      </c>
      <c r="C95" s="10" t="s">
        <v>48</v>
      </c>
      <c r="D95" s="122">
        <v>0</v>
      </c>
      <c r="E95" s="122">
        <v>0</v>
      </c>
    </row>
    <row r="96" spans="1:5" s="1" customFormat="1" x14ac:dyDescent="0.2">
      <c r="A96" s="20">
        <v>83</v>
      </c>
      <c r="B96" s="13" t="s">
        <v>144</v>
      </c>
      <c r="C96" s="10" t="s">
        <v>145</v>
      </c>
      <c r="D96" s="122">
        <v>1074734</v>
      </c>
      <c r="E96" s="122">
        <v>0</v>
      </c>
    </row>
    <row r="97" spans="1:5" s="1" customFormat="1" x14ac:dyDescent="0.2">
      <c r="A97" s="20">
        <v>84</v>
      </c>
      <c r="B97" s="21" t="s">
        <v>146</v>
      </c>
      <c r="C97" s="10" t="s">
        <v>147</v>
      </c>
      <c r="D97" s="122">
        <v>7692641</v>
      </c>
      <c r="E97" s="122">
        <v>0</v>
      </c>
    </row>
    <row r="98" spans="1:5" s="1" customFormat="1" x14ac:dyDescent="0.2">
      <c r="A98" s="20">
        <v>85</v>
      </c>
      <c r="B98" s="13" t="s">
        <v>148</v>
      </c>
      <c r="C98" s="10" t="s">
        <v>27</v>
      </c>
      <c r="D98" s="122">
        <v>3237987</v>
      </c>
      <c r="E98" s="122">
        <v>21255</v>
      </c>
    </row>
    <row r="99" spans="1:5" s="1" customFormat="1" x14ac:dyDescent="0.2">
      <c r="A99" s="20">
        <v>86</v>
      </c>
      <c r="B99" s="21" t="s">
        <v>149</v>
      </c>
      <c r="C99" s="10" t="s">
        <v>12</v>
      </c>
      <c r="D99" s="122">
        <v>3647347</v>
      </c>
      <c r="E99" s="122">
        <v>14114</v>
      </c>
    </row>
    <row r="100" spans="1:5" s="1" customFormat="1" x14ac:dyDescent="0.2">
      <c r="A100" s="20">
        <v>87</v>
      </c>
      <c r="B100" s="21" t="s">
        <v>150</v>
      </c>
      <c r="C100" s="10" t="s">
        <v>26</v>
      </c>
      <c r="D100" s="122">
        <v>9542368</v>
      </c>
      <c r="E100" s="122">
        <v>832624</v>
      </c>
    </row>
    <row r="101" spans="1:5" s="1" customFormat="1" x14ac:dyDescent="0.2">
      <c r="A101" s="20">
        <v>88</v>
      </c>
      <c r="B101" s="13" t="s">
        <v>151</v>
      </c>
      <c r="C101" s="10" t="s">
        <v>42</v>
      </c>
      <c r="D101" s="122">
        <v>4516183</v>
      </c>
      <c r="E101" s="122">
        <v>9409</v>
      </c>
    </row>
    <row r="102" spans="1:5" s="1" customFormat="1" x14ac:dyDescent="0.2">
      <c r="A102" s="20">
        <v>89</v>
      </c>
      <c r="B102" s="12" t="s">
        <v>153</v>
      </c>
      <c r="C102" s="10" t="s">
        <v>28</v>
      </c>
      <c r="D102" s="122">
        <v>10697588</v>
      </c>
      <c r="E102" s="122">
        <v>895614</v>
      </c>
    </row>
    <row r="103" spans="1:5" s="1" customFormat="1" x14ac:dyDescent="0.2">
      <c r="A103" s="20">
        <v>90</v>
      </c>
      <c r="B103" s="12" t="s">
        <v>154</v>
      </c>
      <c r="C103" s="10" t="s">
        <v>29</v>
      </c>
      <c r="D103" s="122">
        <v>9568247</v>
      </c>
      <c r="E103" s="122">
        <v>1370940</v>
      </c>
    </row>
    <row r="104" spans="1:5" s="1" customFormat="1" x14ac:dyDescent="0.2">
      <c r="A104" s="20">
        <v>91</v>
      </c>
      <c r="B104" s="21" t="s">
        <v>155</v>
      </c>
      <c r="C104" s="10" t="s">
        <v>14</v>
      </c>
      <c r="D104" s="122">
        <v>4510625</v>
      </c>
      <c r="E104" s="122">
        <v>623366</v>
      </c>
    </row>
    <row r="105" spans="1:5" s="19" customFormat="1" x14ac:dyDescent="0.2">
      <c r="A105" s="20">
        <v>92</v>
      </c>
      <c r="B105" s="12" t="s">
        <v>156</v>
      </c>
      <c r="C105" s="10" t="s">
        <v>30</v>
      </c>
      <c r="D105" s="122">
        <v>5407467</v>
      </c>
      <c r="E105" s="122">
        <v>28397</v>
      </c>
    </row>
    <row r="106" spans="1:5" s="1" customFormat="1" x14ac:dyDescent="0.2">
      <c r="A106" s="20">
        <v>93</v>
      </c>
      <c r="B106" s="12" t="s">
        <v>157</v>
      </c>
      <c r="C106" s="10" t="s">
        <v>15</v>
      </c>
      <c r="D106" s="122">
        <v>4676909</v>
      </c>
      <c r="E106" s="122">
        <v>14114</v>
      </c>
    </row>
    <row r="107" spans="1:5" s="1" customFormat="1" x14ac:dyDescent="0.2">
      <c r="A107" s="20">
        <v>94</v>
      </c>
      <c r="B107" s="13" t="s">
        <v>158</v>
      </c>
      <c r="C107" s="10" t="s">
        <v>13</v>
      </c>
      <c r="D107" s="122">
        <v>6678340</v>
      </c>
      <c r="E107" s="122">
        <v>1049719</v>
      </c>
    </row>
    <row r="108" spans="1:5" s="1" customFormat="1" x14ac:dyDescent="0.2">
      <c r="A108" s="20">
        <v>95</v>
      </c>
      <c r="B108" s="21" t="s">
        <v>159</v>
      </c>
      <c r="C108" s="10" t="s">
        <v>31</v>
      </c>
      <c r="D108" s="122">
        <v>3803483</v>
      </c>
      <c r="E108" s="122">
        <v>28397</v>
      </c>
    </row>
    <row r="109" spans="1:5" s="1" customFormat="1" x14ac:dyDescent="0.2">
      <c r="A109" s="20">
        <v>96</v>
      </c>
      <c r="B109" s="12" t="s">
        <v>161</v>
      </c>
      <c r="C109" s="10" t="s">
        <v>33</v>
      </c>
      <c r="D109" s="122">
        <v>9018741</v>
      </c>
      <c r="E109" s="122">
        <v>958866</v>
      </c>
    </row>
    <row r="110" spans="1:5" s="1" customFormat="1" x14ac:dyDescent="0.2">
      <c r="A110" s="20">
        <v>97</v>
      </c>
      <c r="B110" s="12" t="s">
        <v>163</v>
      </c>
      <c r="C110" s="10" t="s">
        <v>164</v>
      </c>
      <c r="D110" s="122">
        <v>0</v>
      </c>
      <c r="E110" s="122">
        <v>0</v>
      </c>
    </row>
    <row r="111" spans="1:5" s="1" customFormat="1" x14ac:dyDescent="0.2">
      <c r="A111" s="20">
        <v>98</v>
      </c>
      <c r="B111" s="12" t="s">
        <v>165</v>
      </c>
      <c r="C111" s="10" t="s">
        <v>166</v>
      </c>
      <c r="D111" s="122">
        <v>0</v>
      </c>
      <c r="E111" s="122">
        <v>0</v>
      </c>
    </row>
    <row r="112" spans="1:5" s="1" customFormat="1" x14ac:dyDescent="0.2">
      <c r="A112" s="20">
        <v>99</v>
      </c>
      <c r="B112" s="21" t="s">
        <v>167</v>
      </c>
      <c r="C112" s="10" t="s">
        <v>168</v>
      </c>
      <c r="D112" s="122">
        <v>0</v>
      </c>
      <c r="E112" s="122">
        <v>0</v>
      </c>
    </row>
    <row r="113" spans="1:5" s="1" customFormat="1" x14ac:dyDescent="0.2">
      <c r="A113" s="20">
        <v>100</v>
      </c>
      <c r="B113" s="21" t="s">
        <v>169</v>
      </c>
      <c r="C113" s="10" t="s">
        <v>170</v>
      </c>
      <c r="D113" s="122">
        <v>0</v>
      </c>
      <c r="E113" s="122">
        <v>0</v>
      </c>
    </row>
    <row r="114" spans="1:5" s="1" customFormat="1" ht="24" x14ac:dyDescent="0.2">
      <c r="A114" s="20">
        <v>101</v>
      </c>
      <c r="B114" s="21" t="s">
        <v>171</v>
      </c>
      <c r="C114" s="10" t="s">
        <v>172</v>
      </c>
      <c r="D114" s="122">
        <v>0</v>
      </c>
      <c r="E114" s="122">
        <v>0</v>
      </c>
    </row>
    <row r="115" spans="1:5" s="1" customFormat="1" x14ac:dyDescent="0.2">
      <c r="A115" s="20">
        <v>102</v>
      </c>
      <c r="B115" s="21" t="s">
        <v>173</v>
      </c>
      <c r="C115" s="10" t="s">
        <v>174</v>
      </c>
      <c r="D115" s="122">
        <v>0</v>
      </c>
      <c r="E115" s="122">
        <v>0</v>
      </c>
    </row>
    <row r="116" spans="1:5" s="1" customFormat="1" x14ac:dyDescent="0.2">
      <c r="A116" s="20">
        <v>103</v>
      </c>
      <c r="B116" s="21" t="s">
        <v>175</v>
      </c>
      <c r="C116" s="10" t="s">
        <v>176</v>
      </c>
      <c r="D116" s="122">
        <v>0</v>
      </c>
      <c r="E116" s="122">
        <v>0</v>
      </c>
    </row>
    <row r="117" spans="1:5" s="1" customFormat="1" x14ac:dyDescent="0.2">
      <c r="A117" s="20">
        <v>104</v>
      </c>
      <c r="B117" s="17" t="s">
        <v>177</v>
      </c>
      <c r="C117" s="15" t="s">
        <v>178</v>
      </c>
      <c r="D117" s="122">
        <v>0</v>
      </c>
      <c r="E117" s="122">
        <v>0</v>
      </c>
    </row>
    <row r="118" spans="1:5" s="1" customFormat="1" x14ac:dyDescent="0.2">
      <c r="A118" s="20">
        <v>105</v>
      </c>
      <c r="B118" s="13" t="s">
        <v>179</v>
      </c>
      <c r="C118" s="10" t="s">
        <v>180</v>
      </c>
      <c r="D118" s="122">
        <v>0</v>
      </c>
      <c r="E118" s="122">
        <v>0</v>
      </c>
    </row>
    <row r="119" spans="1:5" s="1" customFormat="1" x14ac:dyDescent="0.2">
      <c r="A119" s="20">
        <v>106</v>
      </c>
      <c r="B119" s="21" t="s">
        <v>181</v>
      </c>
      <c r="C119" s="10" t="s">
        <v>182</v>
      </c>
      <c r="D119" s="122">
        <v>0</v>
      </c>
      <c r="E119" s="122">
        <v>0</v>
      </c>
    </row>
    <row r="120" spans="1:5" s="1" customFormat="1" x14ac:dyDescent="0.2">
      <c r="A120" s="20">
        <v>107</v>
      </c>
      <c r="B120" s="12" t="s">
        <v>183</v>
      </c>
      <c r="C120" s="18" t="s">
        <v>184</v>
      </c>
      <c r="D120" s="122">
        <v>0</v>
      </c>
      <c r="E120" s="122">
        <v>0</v>
      </c>
    </row>
    <row r="121" spans="1:5" s="1" customFormat="1" x14ac:dyDescent="0.2">
      <c r="A121" s="20">
        <v>108</v>
      </c>
      <c r="B121" s="21" t="s">
        <v>185</v>
      </c>
      <c r="C121" s="10" t="s">
        <v>262</v>
      </c>
      <c r="D121" s="122">
        <v>0</v>
      </c>
      <c r="E121" s="122">
        <v>0</v>
      </c>
    </row>
    <row r="122" spans="1:5" s="1" customFormat="1" x14ac:dyDescent="0.2">
      <c r="A122" s="20">
        <v>109</v>
      </c>
      <c r="B122" s="13" t="s">
        <v>186</v>
      </c>
      <c r="C122" s="10" t="s">
        <v>251</v>
      </c>
      <c r="D122" s="122">
        <v>0</v>
      </c>
      <c r="E122" s="122">
        <v>0</v>
      </c>
    </row>
    <row r="123" spans="1:5" s="1" customFormat="1" x14ac:dyDescent="0.2">
      <c r="A123" s="20">
        <v>110</v>
      </c>
      <c r="B123" s="12" t="s">
        <v>330</v>
      </c>
      <c r="C123" s="10" t="s">
        <v>318</v>
      </c>
      <c r="D123" s="122">
        <v>0</v>
      </c>
      <c r="E123" s="122">
        <v>0</v>
      </c>
    </row>
    <row r="124" spans="1:5" s="1" customFormat="1" x14ac:dyDescent="0.2">
      <c r="A124" s="20">
        <v>111</v>
      </c>
      <c r="B124" s="52" t="s">
        <v>419</v>
      </c>
      <c r="C124" s="15" t="s">
        <v>420</v>
      </c>
      <c r="D124" s="122">
        <v>0</v>
      </c>
      <c r="E124" s="122">
        <v>0</v>
      </c>
    </row>
    <row r="125" spans="1:5" s="1" customFormat="1" x14ac:dyDescent="0.2">
      <c r="A125" s="20">
        <v>112</v>
      </c>
      <c r="B125" s="13" t="s">
        <v>187</v>
      </c>
      <c r="C125" s="10" t="s">
        <v>321</v>
      </c>
      <c r="D125" s="122">
        <v>0</v>
      </c>
      <c r="E125" s="122">
        <v>0</v>
      </c>
    </row>
    <row r="126" spans="1:5" s="1" customFormat="1" x14ac:dyDescent="0.2">
      <c r="A126" s="20">
        <v>113</v>
      </c>
      <c r="B126" s="21" t="s">
        <v>188</v>
      </c>
      <c r="C126" s="10" t="s">
        <v>189</v>
      </c>
      <c r="D126" s="122">
        <v>0</v>
      </c>
      <c r="E126" s="122">
        <v>0</v>
      </c>
    </row>
    <row r="127" spans="1:5" s="1" customFormat="1" ht="24" x14ac:dyDescent="0.2">
      <c r="A127" s="20">
        <v>114</v>
      </c>
      <c r="B127" s="21" t="s">
        <v>190</v>
      </c>
      <c r="C127" s="35" t="s">
        <v>307</v>
      </c>
      <c r="D127" s="122">
        <v>0</v>
      </c>
      <c r="E127" s="122">
        <v>0</v>
      </c>
    </row>
    <row r="128" spans="1:5" s="1" customFormat="1" x14ac:dyDescent="0.2">
      <c r="A128" s="20">
        <v>115</v>
      </c>
      <c r="B128" s="21" t="s">
        <v>191</v>
      </c>
      <c r="C128" s="10" t="s">
        <v>226</v>
      </c>
      <c r="D128" s="122">
        <v>22414712</v>
      </c>
      <c r="E128" s="122">
        <v>0</v>
      </c>
    </row>
    <row r="129" spans="1:5" x14ac:dyDescent="0.2">
      <c r="A129" s="20">
        <v>116</v>
      </c>
      <c r="B129" s="21" t="s">
        <v>192</v>
      </c>
      <c r="C129" s="10" t="s">
        <v>193</v>
      </c>
      <c r="D129" s="122">
        <v>0</v>
      </c>
      <c r="E129" s="122">
        <v>0</v>
      </c>
    </row>
    <row r="130" spans="1:5" s="1" customFormat="1" x14ac:dyDescent="0.2">
      <c r="A130" s="20">
        <v>117</v>
      </c>
      <c r="B130" s="21" t="s">
        <v>194</v>
      </c>
      <c r="C130" s="10" t="s">
        <v>40</v>
      </c>
      <c r="D130" s="122">
        <v>22618</v>
      </c>
      <c r="E130" s="122">
        <v>0</v>
      </c>
    </row>
    <row r="131" spans="1:5" s="1" customFormat="1" x14ac:dyDescent="0.2">
      <c r="A131" s="20">
        <v>118</v>
      </c>
      <c r="B131" s="12" t="s">
        <v>195</v>
      </c>
      <c r="C131" s="10" t="s">
        <v>45</v>
      </c>
      <c r="D131" s="122">
        <v>0</v>
      </c>
      <c r="E131" s="122">
        <v>0</v>
      </c>
    </row>
    <row r="132" spans="1:5" s="1" customFormat="1" x14ac:dyDescent="0.2">
      <c r="A132" s="20">
        <v>119</v>
      </c>
      <c r="B132" s="12" t="s">
        <v>196</v>
      </c>
      <c r="C132" s="10" t="s">
        <v>228</v>
      </c>
      <c r="D132" s="122">
        <v>0</v>
      </c>
      <c r="E132" s="122">
        <v>0</v>
      </c>
    </row>
    <row r="133" spans="1:5" s="1" customFormat="1" x14ac:dyDescent="0.2">
      <c r="A133" s="20">
        <v>120</v>
      </c>
      <c r="B133" s="12" t="s">
        <v>197</v>
      </c>
      <c r="C133" s="10" t="s">
        <v>47</v>
      </c>
      <c r="D133" s="122">
        <v>1981245</v>
      </c>
      <c r="E133" s="122">
        <v>0</v>
      </c>
    </row>
    <row r="134" spans="1:5" s="1" customFormat="1" x14ac:dyDescent="0.2">
      <c r="A134" s="20">
        <v>121</v>
      </c>
      <c r="B134" s="21" t="s">
        <v>198</v>
      </c>
      <c r="C134" s="10" t="s">
        <v>46</v>
      </c>
      <c r="D134" s="122">
        <v>0</v>
      </c>
      <c r="E134" s="122">
        <v>0</v>
      </c>
    </row>
    <row r="135" spans="1:5" s="1" customFormat="1" x14ac:dyDescent="0.2">
      <c r="A135" s="20">
        <v>122</v>
      </c>
      <c r="B135" s="21" t="s">
        <v>199</v>
      </c>
      <c r="C135" s="10" t="s">
        <v>200</v>
      </c>
      <c r="D135" s="122">
        <v>0</v>
      </c>
      <c r="E135" s="122">
        <v>0</v>
      </c>
    </row>
    <row r="136" spans="1:5" s="1" customFormat="1" x14ac:dyDescent="0.2">
      <c r="A136" s="20">
        <v>123</v>
      </c>
      <c r="B136" s="21" t="s">
        <v>201</v>
      </c>
      <c r="C136" s="10" t="s">
        <v>470</v>
      </c>
      <c r="D136" s="122">
        <v>0</v>
      </c>
      <c r="E136" s="122">
        <v>0</v>
      </c>
    </row>
    <row r="137" spans="1:5" s="1" customFormat="1" x14ac:dyDescent="0.2">
      <c r="A137" s="20">
        <v>124</v>
      </c>
      <c r="B137" s="12" t="s">
        <v>202</v>
      </c>
      <c r="C137" s="10" t="s">
        <v>227</v>
      </c>
      <c r="D137" s="122">
        <v>13947368</v>
      </c>
      <c r="E137" s="122">
        <v>1174406</v>
      </c>
    </row>
    <row r="138" spans="1:5" s="1" customFormat="1" ht="24" x14ac:dyDescent="0.2">
      <c r="A138" s="20">
        <v>125</v>
      </c>
      <c r="B138" s="13" t="s">
        <v>203</v>
      </c>
      <c r="C138" s="10" t="s">
        <v>460</v>
      </c>
      <c r="D138" s="122">
        <v>17777030</v>
      </c>
      <c r="E138" s="122">
        <v>1377292</v>
      </c>
    </row>
    <row r="139" spans="1:5" x14ac:dyDescent="0.2">
      <c r="A139" s="20">
        <v>126</v>
      </c>
      <c r="B139" s="21" t="s">
        <v>204</v>
      </c>
      <c r="C139" s="10" t="s">
        <v>205</v>
      </c>
      <c r="D139" s="122">
        <v>0</v>
      </c>
      <c r="E139" s="122">
        <v>0</v>
      </c>
    </row>
    <row r="140" spans="1:5" x14ac:dyDescent="0.2">
      <c r="A140" s="20">
        <v>127</v>
      </c>
      <c r="B140" s="12" t="s">
        <v>206</v>
      </c>
      <c r="C140" s="10" t="s">
        <v>207</v>
      </c>
      <c r="D140" s="122">
        <v>0</v>
      </c>
      <c r="E140" s="122">
        <v>0</v>
      </c>
    </row>
    <row r="141" spans="1:5" x14ac:dyDescent="0.2">
      <c r="A141" s="20">
        <v>128</v>
      </c>
      <c r="B141" s="21" t="s">
        <v>208</v>
      </c>
      <c r="C141" s="10" t="s">
        <v>209</v>
      </c>
      <c r="D141" s="122">
        <v>0</v>
      </c>
      <c r="E141" s="122">
        <v>0</v>
      </c>
    </row>
    <row r="142" spans="1:5" x14ac:dyDescent="0.2">
      <c r="A142" s="20">
        <v>129</v>
      </c>
      <c r="B142" s="83" t="s">
        <v>252</v>
      </c>
      <c r="C142" s="85" t="s">
        <v>253</v>
      </c>
      <c r="D142" s="122">
        <v>0</v>
      </c>
      <c r="E142" s="122">
        <v>0</v>
      </c>
    </row>
    <row r="143" spans="1:5" x14ac:dyDescent="0.2">
      <c r="A143" s="20">
        <v>130</v>
      </c>
      <c r="B143" s="86" t="s">
        <v>254</v>
      </c>
      <c r="C143" s="41" t="s">
        <v>255</v>
      </c>
      <c r="D143" s="122">
        <v>0</v>
      </c>
      <c r="E143" s="122">
        <v>0</v>
      </c>
    </row>
    <row r="144" spans="1:5" x14ac:dyDescent="0.2">
      <c r="A144" s="20">
        <v>131</v>
      </c>
      <c r="B144" s="87" t="s">
        <v>256</v>
      </c>
      <c r="C144" s="135" t="s">
        <v>417</v>
      </c>
      <c r="D144" s="122">
        <v>0</v>
      </c>
      <c r="E144" s="122">
        <v>0</v>
      </c>
    </row>
    <row r="145" spans="1:5" x14ac:dyDescent="0.2">
      <c r="A145" s="20">
        <v>132</v>
      </c>
      <c r="B145" s="20" t="s">
        <v>260</v>
      </c>
      <c r="C145" s="28" t="s">
        <v>261</v>
      </c>
      <c r="D145" s="122">
        <v>0</v>
      </c>
      <c r="E145" s="122">
        <v>0</v>
      </c>
    </row>
    <row r="146" spans="1:5" x14ac:dyDescent="0.2">
      <c r="A146" s="20">
        <v>133</v>
      </c>
      <c r="B146" s="52" t="s">
        <v>312</v>
      </c>
      <c r="C146" s="28" t="s">
        <v>311</v>
      </c>
      <c r="D146" s="122">
        <v>0</v>
      </c>
      <c r="E146" s="122">
        <v>0</v>
      </c>
    </row>
    <row r="147" spans="1:5" x14ac:dyDescent="0.2">
      <c r="A147" s="20">
        <v>134</v>
      </c>
      <c r="B147" s="52" t="s">
        <v>320</v>
      </c>
      <c r="C147" s="28" t="s">
        <v>317</v>
      </c>
      <c r="D147" s="122">
        <v>0</v>
      </c>
      <c r="E147" s="122">
        <v>0</v>
      </c>
    </row>
    <row r="148" spans="1:5" s="4" customFormat="1" x14ac:dyDescent="0.2">
      <c r="A148" s="20">
        <v>135</v>
      </c>
      <c r="B148" s="52" t="s">
        <v>412</v>
      </c>
      <c r="C148" s="15" t="s">
        <v>413</v>
      </c>
      <c r="D148" s="122">
        <v>0</v>
      </c>
      <c r="E148" s="122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91:A94"/>
    <mergeCell ref="B91:B94"/>
    <mergeCell ref="A4:A6"/>
    <mergeCell ref="B4:B6"/>
    <mergeCell ref="C4:C6"/>
    <mergeCell ref="A2:E2"/>
    <mergeCell ref="A7:C7"/>
    <mergeCell ref="A10:C10"/>
    <mergeCell ref="D4:D6"/>
    <mergeCell ref="E5:E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I151"/>
  <sheetViews>
    <sheetView zoomScale="98" zoomScaleNormal="98" workbookViewId="0">
      <selection activeCell="H12" sqref="H12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11" t="s">
        <v>427</v>
      </c>
      <c r="B2" s="311"/>
      <c r="C2" s="311"/>
      <c r="D2" s="311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0" t="s">
        <v>43</v>
      </c>
      <c r="B4" s="300" t="s">
        <v>56</v>
      </c>
      <c r="C4" s="300" t="s">
        <v>44</v>
      </c>
      <c r="D4" s="315" t="s">
        <v>300</v>
      </c>
    </row>
    <row r="5" spans="1:4" ht="25.5" customHeight="1" x14ac:dyDescent="0.2">
      <c r="A5" s="300"/>
      <c r="B5" s="300"/>
      <c r="C5" s="300"/>
      <c r="D5" s="316"/>
    </row>
    <row r="6" spans="1:4" ht="14.25" customHeight="1" x14ac:dyDescent="0.2">
      <c r="A6" s="300"/>
      <c r="B6" s="300"/>
      <c r="C6" s="300"/>
      <c r="D6" s="316"/>
    </row>
    <row r="7" spans="1:4" ht="21.75" customHeight="1" x14ac:dyDescent="0.2">
      <c r="A7" s="300"/>
      <c r="B7" s="300"/>
      <c r="C7" s="300"/>
      <c r="D7" s="317"/>
    </row>
    <row r="8" spans="1:4" s="3" customFormat="1" x14ac:dyDescent="0.2">
      <c r="A8" s="281" t="s">
        <v>225</v>
      </c>
      <c r="B8" s="281"/>
      <c r="C8" s="281"/>
      <c r="D8" s="30">
        <f>D11+D10+D9</f>
        <v>2842206379</v>
      </c>
    </row>
    <row r="9" spans="1:4" s="3" customFormat="1" ht="11.25" customHeight="1" x14ac:dyDescent="0.2">
      <c r="A9" s="51"/>
      <c r="B9" s="51"/>
      <c r="C9" s="11" t="s">
        <v>53</v>
      </c>
      <c r="D9" s="44">
        <v>89935885</v>
      </c>
    </row>
    <row r="10" spans="1:4" s="3" customFormat="1" ht="11.25" customHeight="1" x14ac:dyDescent="0.2">
      <c r="A10" s="51"/>
      <c r="B10" s="51"/>
      <c r="C10" s="11" t="s">
        <v>280</v>
      </c>
      <c r="D10" s="31"/>
    </row>
    <row r="11" spans="1:4" s="3" customFormat="1" x14ac:dyDescent="0.2">
      <c r="A11" s="281" t="s">
        <v>224</v>
      </c>
      <c r="B11" s="281"/>
      <c r="C11" s="281"/>
      <c r="D11" s="30">
        <f>SUM(D12:D148)-D92</f>
        <v>2752270494</v>
      </c>
    </row>
    <row r="12" spans="1:4" ht="12" customHeight="1" x14ac:dyDescent="0.2">
      <c r="A12" s="20">
        <v>1</v>
      </c>
      <c r="B12" s="12" t="s">
        <v>57</v>
      </c>
      <c r="C12" s="10" t="s">
        <v>41</v>
      </c>
      <c r="D12" s="44">
        <v>47321657</v>
      </c>
    </row>
    <row r="13" spans="1:4" x14ac:dyDescent="0.2">
      <c r="A13" s="20">
        <v>2</v>
      </c>
      <c r="B13" s="13" t="s">
        <v>58</v>
      </c>
      <c r="C13" s="10" t="s">
        <v>210</v>
      </c>
      <c r="D13" s="44">
        <v>48307890</v>
      </c>
    </row>
    <row r="14" spans="1:4" x14ac:dyDescent="0.2">
      <c r="A14" s="20">
        <v>3</v>
      </c>
      <c r="B14" s="21" t="s">
        <v>59</v>
      </c>
      <c r="C14" s="10" t="s">
        <v>5</v>
      </c>
      <c r="D14" s="44">
        <v>34978476</v>
      </c>
    </row>
    <row r="15" spans="1:4" ht="14.25" customHeight="1" x14ac:dyDescent="0.2">
      <c r="A15" s="20">
        <v>4</v>
      </c>
      <c r="B15" s="12" t="s">
        <v>60</v>
      </c>
      <c r="C15" s="10" t="s">
        <v>211</v>
      </c>
      <c r="D15" s="44">
        <v>57473712</v>
      </c>
    </row>
    <row r="16" spans="1:4" x14ac:dyDescent="0.2">
      <c r="A16" s="20">
        <v>5</v>
      </c>
      <c r="B16" s="12" t="s">
        <v>61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62</v>
      </c>
      <c r="C17" s="10" t="s">
        <v>63</v>
      </c>
      <c r="D17" s="44">
        <v>4216959</v>
      </c>
    </row>
    <row r="18" spans="1:4" x14ac:dyDescent="0.2">
      <c r="A18" s="20">
        <v>7</v>
      </c>
      <c r="B18" s="12" t="s">
        <v>64</v>
      </c>
      <c r="C18" s="10" t="s">
        <v>212</v>
      </c>
      <c r="D18" s="44">
        <v>43146184</v>
      </c>
    </row>
    <row r="19" spans="1:4" x14ac:dyDescent="0.2">
      <c r="A19" s="20">
        <v>8</v>
      </c>
      <c r="B19" s="21" t="s">
        <v>65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66</v>
      </c>
      <c r="C20" s="10" t="s">
        <v>6</v>
      </c>
      <c r="D20" s="44">
        <v>53159467</v>
      </c>
    </row>
    <row r="21" spans="1:4" x14ac:dyDescent="0.2">
      <c r="A21" s="20">
        <v>10</v>
      </c>
      <c r="B21" s="21" t="s">
        <v>67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68</v>
      </c>
      <c r="C22" s="10" t="s">
        <v>7</v>
      </c>
      <c r="D22" s="44">
        <v>43989870</v>
      </c>
    </row>
    <row r="23" spans="1:4" x14ac:dyDescent="0.2">
      <c r="A23" s="20">
        <v>12</v>
      </c>
      <c r="B23" s="21" t="s">
        <v>69</v>
      </c>
      <c r="C23" s="10" t="s">
        <v>19</v>
      </c>
      <c r="D23" s="44">
        <v>66372627</v>
      </c>
    </row>
    <row r="24" spans="1:4" x14ac:dyDescent="0.2">
      <c r="A24" s="20">
        <v>13</v>
      </c>
      <c r="B24" s="21" t="s">
        <v>231</v>
      </c>
      <c r="C24" s="10" t="s">
        <v>232</v>
      </c>
      <c r="D24" s="44"/>
    </row>
    <row r="25" spans="1:4" x14ac:dyDescent="0.2">
      <c r="A25" s="20">
        <v>14</v>
      </c>
      <c r="B25" s="21" t="s">
        <v>70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71</v>
      </c>
      <c r="C26" s="10" t="s">
        <v>10</v>
      </c>
      <c r="D26" s="44">
        <v>87682362</v>
      </c>
    </row>
    <row r="27" spans="1:4" x14ac:dyDescent="0.2">
      <c r="A27" s="20">
        <v>16</v>
      </c>
      <c r="B27" s="21" t="s">
        <v>72</v>
      </c>
      <c r="C27" s="10" t="s">
        <v>343</v>
      </c>
      <c r="D27" s="44">
        <v>72754891</v>
      </c>
    </row>
    <row r="28" spans="1:4" x14ac:dyDescent="0.2">
      <c r="A28" s="20">
        <v>17</v>
      </c>
      <c r="B28" s="21" t="s">
        <v>73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74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75</v>
      </c>
      <c r="C30" s="10" t="s">
        <v>213</v>
      </c>
      <c r="D30" s="44">
        <v>28519365</v>
      </c>
    </row>
    <row r="31" spans="1:4" x14ac:dyDescent="0.2">
      <c r="A31" s="20">
        <v>20</v>
      </c>
      <c r="B31" s="12" t="s">
        <v>76</v>
      </c>
      <c r="C31" s="10" t="s">
        <v>344</v>
      </c>
      <c r="D31" s="44">
        <v>73847335</v>
      </c>
    </row>
    <row r="32" spans="1:4" x14ac:dyDescent="0.2">
      <c r="A32" s="20">
        <v>21</v>
      </c>
      <c r="B32" s="12" t="s">
        <v>77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78</v>
      </c>
      <c r="C33" s="10" t="s">
        <v>79</v>
      </c>
      <c r="D33" s="44"/>
    </row>
    <row r="34" spans="1:4" ht="12" customHeight="1" x14ac:dyDescent="0.2">
      <c r="A34" s="20">
        <v>23</v>
      </c>
      <c r="B34" s="21" t="s">
        <v>80</v>
      </c>
      <c r="C34" s="10" t="s">
        <v>81</v>
      </c>
      <c r="D34" s="44"/>
    </row>
    <row r="35" spans="1:4" ht="24" x14ac:dyDescent="0.2">
      <c r="A35" s="20">
        <v>24</v>
      </c>
      <c r="B35" s="21" t="s">
        <v>82</v>
      </c>
      <c r="C35" s="10" t="s">
        <v>83</v>
      </c>
      <c r="D35" s="44"/>
    </row>
    <row r="36" spans="1:4" x14ac:dyDescent="0.2">
      <c r="A36" s="20">
        <v>25</v>
      </c>
      <c r="B36" s="12" t="s">
        <v>84</v>
      </c>
      <c r="C36" s="10" t="s">
        <v>85</v>
      </c>
      <c r="D36" s="44">
        <v>90375601</v>
      </c>
    </row>
    <row r="37" spans="1:4" ht="15.75" customHeight="1" x14ac:dyDescent="0.2">
      <c r="A37" s="20">
        <v>26</v>
      </c>
      <c r="B37" s="21" t="s">
        <v>86</v>
      </c>
      <c r="C37" s="10" t="s">
        <v>87</v>
      </c>
      <c r="D37" s="44"/>
    </row>
    <row r="38" spans="1:4" x14ac:dyDescent="0.2">
      <c r="A38" s="20">
        <v>27</v>
      </c>
      <c r="B38" s="13" t="s">
        <v>88</v>
      </c>
      <c r="C38" s="10" t="s">
        <v>89</v>
      </c>
      <c r="D38" s="44"/>
    </row>
    <row r="39" spans="1:4" x14ac:dyDescent="0.2">
      <c r="A39" s="20">
        <v>28</v>
      </c>
      <c r="B39" s="13" t="s">
        <v>90</v>
      </c>
      <c r="C39" s="10" t="s">
        <v>39</v>
      </c>
      <c r="D39" s="44">
        <v>52962543</v>
      </c>
    </row>
    <row r="40" spans="1:4" x14ac:dyDescent="0.2">
      <c r="A40" s="20">
        <v>29</v>
      </c>
      <c r="B40" s="12" t="s">
        <v>91</v>
      </c>
      <c r="C40" s="10" t="s">
        <v>37</v>
      </c>
      <c r="D40" s="44"/>
    </row>
    <row r="41" spans="1:4" x14ac:dyDescent="0.2">
      <c r="A41" s="20">
        <v>30</v>
      </c>
      <c r="B41" s="13" t="s">
        <v>92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93</v>
      </c>
      <c r="C42" s="10" t="s">
        <v>21</v>
      </c>
      <c r="D42" s="44">
        <v>40203842</v>
      </c>
    </row>
    <row r="43" spans="1:4" x14ac:dyDescent="0.2">
      <c r="A43" s="20">
        <v>32</v>
      </c>
      <c r="B43" s="13" t="s">
        <v>94</v>
      </c>
      <c r="C43" s="10" t="s">
        <v>24</v>
      </c>
      <c r="D43" s="44">
        <v>53183660</v>
      </c>
    </row>
    <row r="44" spans="1:4" x14ac:dyDescent="0.2">
      <c r="A44" s="20">
        <v>33</v>
      </c>
      <c r="B44" s="12" t="s">
        <v>95</v>
      </c>
      <c r="C44" s="10" t="s">
        <v>214</v>
      </c>
      <c r="D44" s="44">
        <v>63946634</v>
      </c>
    </row>
    <row r="45" spans="1:4" x14ac:dyDescent="0.2">
      <c r="A45" s="20">
        <v>34</v>
      </c>
      <c r="B45" s="14" t="s">
        <v>96</v>
      </c>
      <c r="C45" s="15" t="s">
        <v>215</v>
      </c>
      <c r="D45" s="44">
        <v>66546618</v>
      </c>
    </row>
    <row r="46" spans="1:4" x14ac:dyDescent="0.2">
      <c r="A46" s="20">
        <v>35</v>
      </c>
      <c r="B46" s="12" t="s">
        <v>97</v>
      </c>
      <c r="C46" s="10" t="s">
        <v>216</v>
      </c>
      <c r="D46" s="44">
        <v>49481578</v>
      </c>
    </row>
    <row r="47" spans="1:4" x14ac:dyDescent="0.2">
      <c r="A47" s="20">
        <v>36</v>
      </c>
      <c r="B47" s="12" t="s">
        <v>98</v>
      </c>
      <c r="C47" s="10" t="s">
        <v>23</v>
      </c>
      <c r="D47" s="44">
        <v>57397990</v>
      </c>
    </row>
    <row r="48" spans="1:4" x14ac:dyDescent="0.2">
      <c r="A48" s="20">
        <v>37</v>
      </c>
      <c r="B48" s="21" t="s">
        <v>99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100</v>
      </c>
      <c r="C49" s="10" t="s">
        <v>101</v>
      </c>
      <c r="D49" s="44"/>
    </row>
    <row r="50" spans="1:4" x14ac:dyDescent="0.2">
      <c r="A50" s="20">
        <v>39</v>
      </c>
      <c r="B50" s="21" t="s">
        <v>102</v>
      </c>
      <c r="C50" s="10" t="s">
        <v>103</v>
      </c>
      <c r="D50" s="44"/>
    </row>
    <row r="51" spans="1:4" x14ac:dyDescent="0.2">
      <c r="A51" s="20">
        <v>40</v>
      </c>
      <c r="B51" s="12" t="s">
        <v>104</v>
      </c>
      <c r="C51" s="10" t="s">
        <v>221</v>
      </c>
      <c r="D51" s="44">
        <v>56226208</v>
      </c>
    </row>
    <row r="52" spans="1:4" ht="10.5" customHeight="1" x14ac:dyDescent="0.2">
      <c r="A52" s="20">
        <v>41</v>
      </c>
      <c r="B52" s="12" t="s">
        <v>105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106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152</v>
      </c>
      <c r="C54" s="10" t="s">
        <v>32</v>
      </c>
      <c r="D54" s="44">
        <v>57235807</v>
      </c>
    </row>
    <row r="55" spans="1:4" x14ac:dyDescent="0.2">
      <c r="A55" s="20">
        <v>44</v>
      </c>
      <c r="B55" s="21" t="s">
        <v>107</v>
      </c>
      <c r="C55" s="10" t="s">
        <v>217</v>
      </c>
      <c r="D55" s="44">
        <v>70785281</v>
      </c>
    </row>
    <row r="56" spans="1:4" ht="10.5" customHeight="1" x14ac:dyDescent="0.2">
      <c r="A56" s="20">
        <v>45</v>
      </c>
      <c r="B56" s="13" t="s">
        <v>108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109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110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111</v>
      </c>
      <c r="C59" s="10" t="s">
        <v>218</v>
      </c>
      <c r="D59" s="44">
        <v>51845097</v>
      </c>
    </row>
    <row r="60" spans="1:4" x14ac:dyDescent="0.2">
      <c r="A60" s="20">
        <v>49</v>
      </c>
      <c r="B60" s="21" t="s">
        <v>112</v>
      </c>
      <c r="C60" s="10" t="s">
        <v>25</v>
      </c>
      <c r="D60" s="44">
        <v>87261423</v>
      </c>
    </row>
    <row r="61" spans="1:4" x14ac:dyDescent="0.2">
      <c r="A61" s="20">
        <v>50</v>
      </c>
      <c r="B61" s="21" t="s">
        <v>160</v>
      </c>
      <c r="C61" s="10" t="s">
        <v>52</v>
      </c>
      <c r="D61" s="44">
        <v>51046693</v>
      </c>
    </row>
    <row r="62" spans="1:4" x14ac:dyDescent="0.2">
      <c r="A62" s="20">
        <v>51</v>
      </c>
      <c r="B62" s="21" t="s">
        <v>113</v>
      </c>
      <c r="C62" s="10" t="s">
        <v>219</v>
      </c>
      <c r="D62" s="44">
        <v>53870938</v>
      </c>
    </row>
    <row r="63" spans="1:4" x14ac:dyDescent="0.2">
      <c r="A63" s="20">
        <v>52</v>
      </c>
      <c r="B63" s="13" t="s">
        <v>162</v>
      </c>
      <c r="C63" s="10" t="s">
        <v>220</v>
      </c>
      <c r="D63" s="44">
        <v>39173836</v>
      </c>
    </row>
    <row r="64" spans="1:4" x14ac:dyDescent="0.2">
      <c r="A64" s="20">
        <v>53</v>
      </c>
      <c r="B64" s="21" t="s">
        <v>223</v>
      </c>
      <c r="C64" s="10" t="s">
        <v>222</v>
      </c>
      <c r="D64" s="44"/>
    </row>
    <row r="65" spans="1:4" ht="14.25" customHeight="1" x14ac:dyDescent="0.2">
      <c r="A65" s="20">
        <v>54</v>
      </c>
      <c r="B65" s="21" t="s">
        <v>233</v>
      </c>
      <c r="C65" s="10" t="s">
        <v>234</v>
      </c>
      <c r="D65" s="44"/>
    </row>
    <row r="66" spans="1:4" ht="14.25" customHeight="1" x14ac:dyDescent="0.2">
      <c r="A66" s="20">
        <v>55</v>
      </c>
      <c r="B66" s="21" t="s">
        <v>114</v>
      </c>
      <c r="C66" s="10" t="s">
        <v>51</v>
      </c>
      <c r="D66" s="44"/>
    </row>
    <row r="67" spans="1:4" ht="14.25" customHeight="1" x14ac:dyDescent="0.2">
      <c r="A67" s="20">
        <v>56</v>
      </c>
      <c r="B67" s="13" t="s">
        <v>115</v>
      </c>
      <c r="C67" s="10" t="s">
        <v>235</v>
      </c>
      <c r="D67" s="44"/>
    </row>
    <row r="68" spans="1:4" ht="25.5" customHeight="1" x14ac:dyDescent="0.2">
      <c r="A68" s="20">
        <v>57</v>
      </c>
      <c r="B68" s="12" t="s">
        <v>116</v>
      </c>
      <c r="C68" s="10" t="s">
        <v>117</v>
      </c>
      <c r="D68" s="44"/>
    </row>
    <row r="69" spans="1:4" ht="25.5" customHeight="1" x14ac:dyDescent="0.2">
      <c r="A69" s="20">
        <v>58</v>
      </c>
      <c r="B69" s="13" t="s">
        <v>118</v>
      </c>
      <c r="C69" s="10" t="s">
        <v>236</v>
      </c>
      <c r="D69" s="44"/>
    </row>
    <row r="70" spans="1:4" x14ac:dyDescent="0.2">
      <c r="A70" s="20">
        <v>59</v>
      </c>
      <c r="B70" s="21" t="s">
        <v>119</v>
      </c>
      <c r="C70" s="10" t="s">
        <v>326</v>
      </c>
      <c r="D70" s="44"/>
    </row>
    <row r="71" spans="1:4" ht="24" x14ac:dyDescent="0.2">
      <c r="A71" s="20">
        <v>60</v>
      </c>
      <c r="B71" s="12" t="s">
        <v>120</v>
      </c>
      <c r="C71" s="10" t="s">
        <v>237</v>
      </c>
      <c r="D71" s="44"/>
    </row>
    <row r="72" spans="1:4" ht="24" x14ac:dyDescent="0.2">
      <c r="A72" s="20">
        <v>61</v>
      </c>
      <c r="B72" s="12" t="s">
        <v>121</v>
      </c>
      <c r="C72" s="10" t="s">
        <v>238</v>
      </c>
      <c r="D72" s="44"/>
    </row>
    <row r="73" spans="1:4" x14ac:dyDescent="0.2">
      <c r="A73" s="20">
        <v>62</v>
      </c>
      <c r="B73" s="13" t="s">
        <v>122</v>
      </c>
      <c r="C73" s="10" t="s">
        <v>239</v>
      </c>
      <c r="D73" s="44"/>
    </row>
    <row r="74" spans="1:4" x14ac:dyDescent="0.2">
      <c r="A74" s="20">
        <v>63</v>
      </c>
      <c r="B74" s="13" t="s">
        <v>123</v>
      </c>
      <c r="C74" s="10" t="s">
        <v>50</v>
      </c>
      <c r="D74" s="44"/>
    </row>
    <row r="75" spans="1:4" x14ac:dyDescent="0.2">
      <c r="A75" s="20">
        <v>64</v>
      </c>
      <c r="B75" s="13" t="s">
        <v>124</v>
      </c>
      <c r="C75" s="10" t="s">
        <v>240</v>
      </c>
      <c r="D75" s="44"/>
    </row>
    <row r="76" spans="1:4" ht="24" x14ac:dyDescent="0.2">
      <c r="A76" s="20">
        <v>65</v>
      </c>
      <c r="B76" s="13" t="s">
        <v>125</v>
      </c>
      <c r="C76" s="10" t="s">
        <v>241</v>
      </c>
      <c r="D76" s="44"/>
    </row>
    <row r="77" spans="1:4" ht="24" x14ac:dyDescent="0.2">
      <c r="A77" s="20">
        <v>66</v>
      </c>
      <c r="B77" s="12" t="s">
        <v>126</v>
      </c>
      <c r="C77" s="10" t="s">
        <v>242</v>
      </c>
      <c r="D77" s="44"/>
    </row>
    <row r="78" spans="1:4" ht="24" x14ac:dyDescent="0.2">
      <c r="A78" s="20">
        <v>67</v>
      </c>
      <c r="B78" s="13" t="s">
        <v>127</v>
      </c>
      <c r="C78" s="10" t="s">
        <v>243</v>
      </c>
      <c r="D78" s="44"/>
    </row>
    <row r="79" spans="1:4" ht="24" x14ac:dyDescent="0.2">
      <c r="A79" s="20">
        <v>68</v>
      </c>
      <c r="B79" s="13" t="s">
        <v>128</v>
      </c>
      <c r="C79" s="10" t="s">
        <v>244</v>
      </c>
      <c r="D79" s="44"/>
    </row>
    <row r="80" spans="1:4" ht="24" x14ac:dyDescent="0.2">
      <c r="A80" s="20">
        <v>69</v>
      </c>
      <c r="B80" s="12" t="s">
        <v>129</v>
      </c>
      <c r="C80" s="10" t="s">
        <v>245</v>
      </c>
      <c r="D80" s="44"/>
    </row>
    <row r="81" spans="1:4" ht="24" x14ac:dyDescent="0.2">
      <c r="A81" s="20">
        <v>70</v>
      </c>
      <c r="B81" s="12" t="s">
        <v>130</v>
      </c>
      <c r="C81" s="10" t="s">
        <v>246</v>
      </c>
      <c r="D81" s="44"/>
    </row>
    <row r="82" spans="1:4" ht="24" x14ac:dyDescent="0.2">
      <c r="A82" s="20">
        <v>71</v>
      </c>
      <c r="B82" s="12" t="s">
        <v>131</v>
      </c>
      <c r="C82" s="10" t="s">
        <v>247</v>
      </c>
      <c r="D82" s="44"/>
    </row>
    <row r="83" spans="1:4" x14ac:dyDescent="0.2">
      <c r="A83" s="20">
        <v>72</v>
      </c>
      <c r="B83" s="21" t="s">
        <v>132</v>
      </c>
      <c r="C83" s="10" t="s">
        <v>133</v>
      </c>
      <c r="D83" s="44">
        <v>2763072</v>
      </c>
    </row>
    <row r="84" spans="1:4" ht="13.5" customHeight="1" x14ac:dyDescent="0.2">
      <c r="A84" s="20">
        <v>73</v>
      </c>
      <c r="B84" s="12" t="s">
        <v>134</v>
      </c>
      <c r="C84" s="10" t="s">
        <v>248</v>
      </c>
      <c r="D84" s="44">
        <v>5509905</v>
      </c>
    </row>
    <row r="85" spans="1:4" ht="14.25" customHeight="1" x14ac:dyDescent="0.2">
      <c r="A85" s="20">
        <v>74</v>
      </c>
      <c r="B85" s="21" t="s">
        <v>135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136</v>
      </c>
      <c r="C86" s="10" t="s">
        <v>414</v>
      </c>
      <c r="D86" s="44">
        <v>14130665</v>
      </c>
    </row>
    <row r="87" spans="1:4" x14ac:dyDescent="0.2">
      <c r="A87" s="20">
        <v>76</v>
      </c>
      <c r="B87" s="12" t="s">
        <v>137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138</v>
      </c>
      <c r="C88" s="10" t="s">
        <v>49</v>
      </c>
      <c r="D88" s="44"/>
    </row>
    <row r="89" spans="1:4" x14ac:dyDescent="0.2">
      <c r="A89" s="20">
        <v>78</v>
      </c>
      <c r="B89" s="12" t="s">
        <v>139</v>
      </c>
      <c r="C89" s="10" t="s">
        <v>229</v>
      </c>
      <c r="D89" s="44">
        <v>2785786</v>
      </c>
    </row>
    <row r="90" spans="1:4" x14ac:dyDescent="0.2">
      <c r="A90" s="20">
        <v>79</v>
      </c>
      <c r="B90" s="12" t="s">
        <v>140</v>
      </c>
      <c r="C90" s="10" t="s">
        <v>310</v>
      </c>
      <c r="D90" s="44"/>
    </row>
    <row r="91" spans="1:4" x14ac:dyDescent="0.2">
      <c r="A91" s="20">
        <v>80</v>
      </c>
      <c r="B91" s="13" t="s">
        <v>141</v>
      </c>
      <c r="C91" s="10" t="s">
        <v>259</v>
      </c>
      <c r="D91" s="44"/>
    </row>
    <row r="92" spans="1:4" ht="24" x14ac:dyDescent="0.2">
      <c r="A92" s="269">
        <v>81</v>
      </c>
      <c r="B92" s="272" t="s">
        <v>142</v>
      </c>
      <c r="C92" s="16" t="s">
        <v>249</v>
      </c>
      <c r="D92" s="44"/>
    </row>
    <row r="93" spans="1:4" ht="36" x14ac:dyDescent="0.2">
      <c r="A93" s="270"/>
      <c r="B93" s="273"/>
      <c r="C93" s="10" t="s">
        <v>308</v>
      </c>
      <c r="D93" s="44"/>
    </row>
    <row r="94" spans="1:4" ht="24" x14ac:dyDescent="0.2">
      <c r="A94" s="270"/>
      <c r="B94" s="273"/>
      <c r="C94" s="10" t="s">
        <v>250</v>
      </c>
      <c r="D94" s="44"/>
    </row>
    <row r="95" spans="1:4" ht="36" x14ac:dyDescent="0.2">
      <c r="A95" s="271"/>
      <c r="B95" s="274"/>
      <c r="C95" s="22" t="s">
        <v>309</v>
      </c>
      <c r="D95" s="44"/>
    </row>
    <row r="96" spans="1:4" ht="24" x14ac:dyDescent="0.2">
      <c r="A96" s="20">
        <v>82</v>
      </c>
      <c r="B96" s="13" t="s">
        <v>143</v>
      </c>
      <c r="C96" s="10" t="s">
        <v>48</v>
      </c>
      <c r="D96" s="44"/>
    </row>
    <row r="97" spans="1:4" x14ac:dyDescent="0.2">
      <c r="A97" s="20">
        <v>83</v>
      </c>
      <c r="B97" s="13" t="s">
        <v>144</v>
      </c>
      <c r="C97" s="10" t="s">
        <v>145</v>
      </c>
      <c r="D97" s="44"/>
    </row>
    <row r="98" spans="1:4" x14ac:dyDescent="0.2">
      <c r="A98" s="20">
        <v>84</v>
      </c>
      <c r="B98" s="21" t="s">
        <v>146</v>
      </c>
      <c r="C98" s="10" t="s">
        <v>147</v>
      </c>
      <c r="D98" s="44"/>
    </row>
    <row r="99" spans="1:4" x14ac:dyDescent="0.2">
      <c r="A99" s="20">
        <v>85</v>
      </c>
      <c r="B99" s="13" t="s">
        <v>148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149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150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151</v>
      </c>
      <c r="C102" s="10" t="s">
        <v>42</v>
      </c>
      <c r="D102" s="44">
        <v>40759322</v>
      </c>
    </row>
    <row r="103" spans="1:4" x14ac:dyDescent="0.2">
      <c r="A103" s="20">
        <v>89</v>
      </c>
      <c r="B103" s="12" t="s">
        <v>153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154</v>
      </c>
      <c r="C104" s="10" t="s">
        <v>29</v>
      </c>
      <c r="D104" s="44">
        <v>73848986</v>
      </c>
    </row>
    <row r="105" spans="1:4" ht="12" customHeight="1" x14ac:dyDescent="0.2">
      <c r="A105" s="20">
        <v>91</v>
      </c>
      <c r="B105" s="21" t="s">
        <v>155</v>
      </c>
      <c r="C105" s="10" t="s">
        <v>14</v>
      </c>
      <c r="D105" s="44">
        <v>29411129</v>
      </c>
    </row>
    <row r="106" spans="1:4" x14ac:dyDescent="0.2">
      <c r="A106" s="20">
        <v>92</v>
      </c>
      <c r="B106" s="12" t="s">
        <v>156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157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158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159</v>
      </c>
      <c r="C109" s="10" t="s">
        <v>31</v>
      </c>
      <c r="D109" s="44">
        <v>25286088</v>
      </c>
    </row>
    <row r="110" spans="1:4" x14ac:dyDescent="0.2">
      <c r="A110" s="20">
        <v>96</v>
      </c>
      <c r="B110" s="12" t="s">
        <v>161</v>
      </c>
      <c r="C110" s="10" t="s">
        <v>33</v>
      </c>
      <c r="D110" s="44">
        <v>56045167</v>
      </c>
    </row>
    <row r="111" spans="1:4" ht="13.5" customHeight="1" x14ac:dyDescent="0.2">
      <c r="A111" s="20">
        <v>97</v>
      </c>
      <c r="B111" s="12" t="s">
        <v>163</v>
      </c>
      <c r="C111" s="10" t="s">
        <v>164</v>
      </c>
      <c r="D111" s="44"/>
    </row>
    <row r="112" spans="1:4" x14ac:dyDescent="0.2">
      <c r="A112" s="20">
        <v>98</v>
      </c>
      <c r="B112" s="12" t="s">
        <v>165</v>
      </c>
      <c r="C112" s="10" t="s">
        <v>166</v>
      </c>
      <c r="D112" s="44"/>
    </row>
    <row r="113" spans="1:4" x14ac:dyDescent="0.2">
      <c r="A113" s="20">
        <v>99</v>
      </c>
      <c r="B113" s="21" t="s">
        <v>167</v>
      </c>
      <c r="C113" s="10" t="s">
        <v>168</v>
      </c>
      <c r="D113" s="44"/>
    </row>
    <row r="114" spans="1:4" ht="12.75" customHeight="1" x14ac:dyDescent="0.2">
      <c r="A114" s="20">
        <v>100</v>
      </c>
      <c r="B114" s="21" t="s">
        <v>169</v>
      </c>
      <c r="C114" s="10" t="s">
        <v>170</v>
      </c>
      <c r="D114" s="44"/>
    </row>
    <row r="115" spans="1:4" x14ac:dyDescent="0.2">
      <c r="A115" s="20">
        <v>101</v>
      </c>
      <c r="B115" s="21" t="s">
        <v>171</v>
      </c>
      <c r="C115" s="10" t="s">
        <v>172</v>
      </c>
      <c r="D115" s="44"/>
    </row>
    <row r="116" spans="1:4" x14ac:dyDescent="0.2">
      <c r="A116" s="20">
        <v>102</v>
      </c>
      <c r="B116" s="21" t="s">
        <v>173</v>
      </c>
      <c r="C116" s="10" t="s">
        <v>174</v>
      </c>
      <c r="D116" s="44"/>
    </row>
    <row r="117" spans="1:4" x14ac:dyDescent="0.2">
      <c r="A117" s="20">
        <v>103</v>
      </c>
      <c r="B117" s="21" t="s">
        <v>175</v>
      </c>
      <c r="C117" s="10" t="s">
        <v>176</v>
      </c>
      <c r="D117" s="44"/>
    </row>
    <row r="118" spans="1:4" x14ac:dyDescent="0.2">
      <c r="A118" s="20">
        <v>104</v>
      </c>
      <c r="B118" s="17" t="s">
        <v>177</v>
      </c>
      <c r="C118" s="15" t="s">
        <v>178</v>
      </c>
      <c r="D118" s="44"/>
    </row>
    <row r="119" spans="1:4" x14ac:dyDescent="0.2">
      <c r="A119" s="20">
        <v>105</v>
      </c>
      <c r="B119" s="13" t="s">
        <v>179</v>
      </c>
      <c r="C119" s="10" t="s">
        <v>180</v>
      </c>
      <c r="D119" s="44"/>
    </row>
    <row r="120" spans="1:4" ht="11.25" customHeight="1" x14ac:dyDescent="0.2">
      <c r="A120" s="20">
        <v>106</v>
      </c>
      <c r="B120" s="21" t="s">
        <v>181</v>
      </c>
      <c r="C120" s="10" t="s">
        <v>182</v>
      </c>
      <c r="D120" s="44"/>
    </row>
    <row r="121" spans="1:4" x14ac:dyDescent="0.2">
      <c r="A121" s="20">
        <v>107</v>
      </c>
      <c r="B121" s="12" t="s">
        <v>183</v>
      </c>
      <c r="C121" s="18" t="s">
        <v>184</v>
      </c>
      <c r="D121" s="44"/>
    </row>
    <row r="122" spans="1:4" x14ac:dyDescent="0.2">
      <c r="A122" s="20">
        <v>108</v>
      </c>
      <c r="B122" s="21" t="s">
        <v>185</v>
      </c>
      <c r="C122" s="10" t="s">
        <v>262</v>
      </c>
      <c r="D122" s="44"/>
    </row>
    <row r="123" spans="1:4" ht="14.25" customHeight="1" x14ac:dyDescent="0.2">
      <c r="A123" s="20">
        <v>109</v>
      </c>
      <c r="B123" s="13" t="s">
        <v>186</v>
      </c>
      <c r="C123" s="10" t="s">
        <v>251</v>
      </c>
      <c r="D123" s="44"/>
    </row>
    <row r="124" spans="1:4" x14ac:dyDescent="0.2">
      <c r="A124" s="20">
        <v>110</v>
      </c>
      <c r="B124" s="12" t="s">
        <v>330</v>
      </c>
      <c r="C124" s="10" t="s">
        <v>318</v>
      </c>
      <c r="D124" s="44"/>
    </row>
    <row r="125" spans="1:4" x14ac:dyDescent="0.2">
      <c r="A125" s="20">
        <v>111</v>
      </c>
      <c r="B125" s="52" t="s">
        <v>419</v>
      </c>
      <c r="C125" s="15" t="s">
        <v>420</v>
      </c>
      <c r="D125" s="44"/>
    </row>
    <row r="126" spans="1:4" ht="13.5" customHeight="1" x14ac:dyDescent="0.2">
      <c r="A126" s="20">
        <v>112</v>
      </c>
      <c r="B126" s="13" t="s">
        <v>187</v>
      </c>
      <c r="C126" s="10" t="s">
        <v>321</v>
      </c>
      <c r="D126" s="44"/>
    </row>
    <row r="127" spans="1:4" x14ac:dyDescent="0.2">
      <c r="A127" s="20">
        <v>113</v>
      </c>
      <c r="B127" s="21" t="s">
        <v>188</v>
      </c>
      <c r="C127" s="10" t="s">
        <v>189</v>
      </c>
      <c r="D127" s="44"/>
    </row>
    <row r="128" spans="1:4" x14ac:dyDescent="0.2">
      <c r="A128" s="20">
        <v>114</v>
      </c>
      <c r="B128" s="21" t="s">
        <v>190</v>
      </c>
      <c r="C128" s="35" t="s">
        <v>307</v>
      </c>
      <c r="D128" s="44"/>
    </row>
    <row r="129" spans="1:4" x14ac:dyDescent="0.2">
      <c r="A129" s="20">
        <v>115</v>
      </c>
      <c r="B129" s="21" t="s">
        <v>191</v>
      </c>
      <c r="C129" s="10" t="s">
        <v>226</v>
      </c>
      <c r="D129" s="44"/>
    </row>
    <row r="130" spans="1:4" ht="10.5" customHeight="1" x14ac:dyDescent="0.2">
      <c r="A130" s="20">
        <v>116</v>
      </c>
      <c r="B130" s="21" t="s">
        <v>192</v>
      </c>
      <c r="C130" s="10" t="s">
        <v>193</v>
      </c>
      <c r="D130" s="44"/>
    </row>
    <row r="131" spans="1:4" x14ac:dyDescent="0.2">
      <c r="A131" s="20">
        <v>117</v>
      </c>
      <c r="B131" s="21" t="s">
        <v>194</v>
      </c>
      <c r="C131" s="10" t="s">
        <v>40</v>
      </c>
      <c r="D131" s="44"/>
    </row>
    <row r="132" spans="1:4" x14ac:dyDescent="0.2">
      <c r="A132" s="20">
        <v>118</v>
      </c>
      <c r="B132" s="12" t="s">
        <v>195</v>
      </c>
      <c r="C132" s="10" t="s">
        <v>45</v>
      </c>
      <c r="D132" s="44"/>
    </row>
    <row r="133" spans="1:4" x14ac:dyDescent="0.2">
      <c r="A133" s="20">
        <v>119</v>
      </c>
      <c r="B133" s="12" t="s">
        <v>196</v>
      </c>
      <c r="C133" s="10" t="s">
        <v>228</v>
      </c>
      <c r="D133" s="44"/>
    </row>
    <row r="134" spans="1:4" x14ac:dyDescent="0.2">
      <c r="A134" s="20">
        <v>120</v>
      </c>
      <c r="B134" s="12" t="s">
        <v>197</v>
      </c>
      <c r="C134" s="10" t="s">
        <v>47</v>
      </c>
      <c r="D134" s="44"/>
    </row>
    <row r="135" spans="1:4" x14ac:dyDescent="0.2">
      <c r="A135" s="20">
        <v>121</v>
      </c>
      <c r="B135" s="21" t="s">
        <v>198</v>
      </c>
      <c r="C135" s="10" t="s">
        <v>46</v>
      </c>
      <c r="D135" s="44"/>
    </row>
    <row r="136" spans="1:4" x14ac:dyDescent="0.2">
      <c r="A136" s="20">
        <v>122</v>
      </c>
      <c r="B136" s="21" t="s">
        <v>199</v>
      </c>
      <c r="C136" s="10" t="s">
        <v>200</v>
      </c>
      <c r="D136" s="44"/>
    </row>
    <row r="137" spans="1:4" x14ac:dyDescent="0.2">
      <c r="A137" s="20">
        <v>123</v>
      </c>
      <c r="B137" s="21" t="s">
        <v>201</v>
      </c>
      <c r="C137" s="10" t="s">
        <v>470</v>
      </c>
      <c r="D137" s="44"/>
    </row>
    <row r="138" spans="1:4" x14ac:dyDescent="0.2">
      <c r="A138" s="20">
        <v>124</v>
      </c>
      <c r="B138" s="12" t="s">
        <v>202</v>
      </c>
      <c r="C138" s="10" t="s">
        <v>227</v>
      </c>
      <c r="D138" s="44"/>
    </row>
    <row r="139" spans="1:4" x14ac:dyDescent="0.2">
      <c r="A139" s="20">
        <v>125</v>
      </c>
      <c r="B139" s="13" t="s">
        <v>203</v>
      </c>
      <c r="C139" s="10" t="s">
        <v>460</v>
      </c>
      <c r="D139" s="44">
        <v>20836757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44"/>
    </row>
    <row r="141" spans="1:4" x14ac:dyDescent="0.2">
      <c r="A141" s="20">
        <v>127</v>
      </c>
      <c r="B141" s="12" t="s">
        <v>206</v>
      </c>
      <c r="C141" s="10" t="s">
        <v>207</v>
      </c>
      <c r="D141" s="44"/>
    </row>
    <row r="142" spans="1:4" x14ac:dyDescent="0.2">
      <c r="A142" s="20">
        <v>128</v>
      </c>
      <c r="B142" s="21" t="s">
        <v>208</v>
      </c>
      <c r="C142" s="10" t="s">
        <v>209</v>
      </c>
      <c r="D142" s="44"/>
    </row>
    <row r="143" spans="1:4" x14ac:dyDescent="0.2">
      <c r="A143" s="20">
        <v>129</v>
      </c>
      <c r="B143" s="83" t="s">
        <v>252</v>
      </c>
      <c r="C143" s="85" t="s">
        <v>253</v>
      </c>
      <c r="D143" s="44"/>
    </row>
    <row r="144" spans="1:4" x14ac:dyDescent="0.2">
      <c r="A144" s="20">
        <v>130</v>
      </c>
      <c r="B144" s="86" t="s">
        <v>254</v>
      </c>
      <c r="C144" s="41" t="s">
        <v>255</v>
      </c>
      <c r="D144" s="44"/>
    </row>
    <row r="145" spans="1:35" x14ac:dyDescent="0.2">
      <c r="A145" s="20">
        <v>131</v>
      </c>
      <c r="B145" s="87" t="s">
        <v>256</v>
      </c>
      <c r="C145" s="135" t="s">
        <v>417</v>
      </c>
      <c r="D145" s="44"/>
    </row>
    <row r="146" spans="1:35" x14ac:dyDescent="0.2">
      <c r="A146" s="20">
        <v>132</v>
      </c>
      <c r="B146" s="20" t="s">
        <v>260</v>
      </c>
      <c r="C146" s="28" t="s">
        <v>261</v>
      </c>
      <c r="D146" s="44"/>
    </row>
    <row r="147" spans="1:35" x14ac:dyDescent="0.2">
      <c r="A147" s="20">
        <v>133</v>
      </c>
      <c r="B147" s="52" t="s">
        <v>312</v>
      </c>
      <c r="C147" s="28" t="s">
        <v>311</v>
      </c>
      <c r="D147" s="44"/>
    </row>
    <row r="148" spans="1:35" s="45" customFormat="1" x14ac:dyDescent="0.2">
      <c r="A148" s="20">
        <v>134</v>
      </c>
      <c r="B148" s="52" t="s">
        <v>320</v>
      </c>
      <c r="C148" s="28" t="s">
        <v>317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s="45" customFormat="1" ht="17.25" customHeight="1" x14ac:dyDescent="0.2">
      <c r="A149" s="20">
        <v>135</v>
      </c>
      <c r="B149" s="52" t="s">
        <v>412</v>
      </c>
      <c r="C149" s="15" t="s">
        <v>413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9"/>
  <sheetViews>
    <sheetView zoomScale="98" zoomScaleNormal="98" workbookViewId="0">
      <pane ySplit="11" topLeftCell="A12" activePane="bottomLeft" state="frozen"/>
      <selection activeCell="C1" sqref="C1"/>
      <selection pane="bottomLeft" activeCell="G9" sqref="G9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1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11" t="s">
        <v>428</v>
      </c>
      <c r="B4" s="311"/>
      <c r="C4" s="311"/>
      <c r="D4" s="311"/>
      <c r="E4" s="311"/>
      <c r="F4" s="311"/>
      <c r="G4" s="311"/>
    </row>
    <row r="5" spans="1:8" ht="6" customHeight="1" x14ac:dyDescent="0.2">
      <c r="A5" s="68"/>
      <c r="B5" s="68"/>
      <c r="C5" s="68"/>
      <c r="D5" s="137"/>
      <c r="E5" s="68"/>
      <c r="F5" s="68"/>
      <c r="G5" s="68"/>
    </row>
    <row r="6" spans="1:8" ht="9" customHeight="1" x14ac:dyDescent="0.2">
      <c r="C6" s="9"/>
      <c r="G6" s="4" t="s">
        <v>278</v>
      </c>
    </row>
    <row r="7" spans="1:8" s="2" customFormat="1" ht="28.5" customHeight="1" x14ac:dyDescent="0.2">
      <c r="A7" s="67" t="s">
        <v>43</v>
      </c>
      <c r="B7" s="67" t="s">
        <v>56</v>
      </c>
      <c r="C7" s="67" t="s">
        <v>44</v>
      </c>
      <c r="D7" s="138" t="s">
        <v>230</v>
      </c>
      <c r="E7" s="69" t="s">
        <v>327</v>
      </c>
      <c r="F7" s="69" t="s">
        <v>328</v>
      </c>
      <c r="G7" s="69" t="s">
        <v>329</v>
      </c>
    </row>
    <row r="8" spans="1:8" s="2" customFormat="1" x14ac:dyDescent="0.2">
      <c r="A8" s="281" t="s">
        <v>225</v>
      </c>
      <c r="B8" s="281"/>
      <c r="C8" s="281"/>
      <c r="D8" s="30">
        <f>D11+D10+D9</f>
        <v>1920074713</v>
      </c>
      <c r="E8" s="30">
        <f t="shared" ref="E8:G8" si="0">E11+E10+E9</f>
        <v>37129086</v>
      </c>
      <c r="F8" s="30">
        <f t="shared" si="0"/>
        <v>4830210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53</v>
      </c>
      <c r="D9" s="31">
        <f>E9+F9+G9</f>
        <v>44341194</v>
      </c>
      <c r="E9" s="31"/>
      <c r="F9" s="37"/>
      <c r="G9" s="37">
        <v>44341194</v>
      </c>
      <c r="H9" s="32"/>
    </row>
    <row r="10" spans="1:8" s="3" customFormat="1" ht="11.25" customHeight="1" x14ac:dyDescent="0.2">
      <c r="A10" s="5"/>
      <c r="B10" s="5"/>
      <c r="C10" s="11" t="s">
        <v>280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81" t="s">
        <v>224</v>
      </c>
      <c r="B11" s="281"/>
      <c r="C11" s="281"/>
      <c r="D11" s="30">
        <f>SUM(D12:D148)-D92</f>
        <v>1875733519</v>
      </c>
      <c r="E11" s="30">
        <f>SUM(E12:E148)-E92</f>
        <v>37129086</v>
      </c>
      <c r="F11" s="30">
        <f>SUM(F12:F148)-F92</f>
        <v>4830210</v>
      </c>
      <c r="G11" s="30">
        <f>SUM(G12:G148)-G92</f>
        <v>1833774223</v>
      </c>
    </row>
    <row r="12" spans="1:8" s="1" customFormat="1" ht="12" customHeight="1" x14ac:dyDescent="0.2">
      <c r="A12" s="20">
        <v>1</v>
      </c>
      <c r="B12" s="12" t="s">
        <v>57</v>
      </c>
      <c r="C12" s="10" t="s">
        <v>41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58</v>
      </c>
      <c r="C13" s="10" t="s">
        <v>210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59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60</v>
      </c>
      <c r="C15" s="10" t="s">
        <v>211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61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62</v>
      </c>
      <c r="C17" s="10" t="s">
        <v>63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64</v>
      </c>
      <c r="C18" s="10" t="s">
        <v>212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65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66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67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68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69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231</v>
      </c>
      <c r="C24" s="10" t="s">
        <v>232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70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71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72</v>
      </c>
      <c r="C27" s="10" t="s">
        <v>343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73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74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75</v>
      </c>
      <c r="C30" s="10" t="s">
        <v>213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76</v>
      </c>
      <c r="C31" s="10" t="s">
        <v>344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77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78</v>
      </c>
      <c r="C33" s="10" t="s">
        <v>79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80</v>
      </c>
      <c r="C34" s="10" t="s">
        <v>81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82</v>
      </c>
      <c r="C35" s="10" t="s">
        <v>83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84</v>
      </c>
      <c r="C36" s="10" t="s">
        <v>85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86</v>
      </c>
      <c r="C37" s="10" t="s">
        <v>87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88</v>
      </c>
      <c r="C38" s="10" t="s">
        <v>89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90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91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92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93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94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95</v>
      </c>
      <c r="C44" s="10" t="s">
        <v>214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96</v>
      </c>
      <c r="C45" s="15" t="s">
        <v>215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97</v>
      </c>
      <c r="C46" s="10" t="s">
        <v>216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98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99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100</v>
      </c>
      <c r="C49" s="10" t="s">
        <v>101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102</v>
      </c>
      <c r="C50" s="10" t="s">
        <v>103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104</v>
      </c>
      <c r="C51" s="10" t="s">
        <v>221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105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106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152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107</v>
      </c>
      <c r="C55" s="10" t="s">
        <v>217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108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109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110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111</v>
      </c>
      <c r="C59" s="10" t="s">
        <v>218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112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160</v>
      </c>
      <c r="C61" s="10" t="s">
        <v>52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113</v>
      </c>
      <c r="C62" s="10" t="s">
        <v>219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162</v>
      </c>
      <c r="C63" s="10" t="s">
        <v>220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223</v>
      </c>
      <c r="C64" s="10" t="s">
        <v>222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233</v>
      </c>
      <c r="C65" s="10" t="s">
        <v>234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114</v>
      </c>
      <c r="C66" s="10" t="s">
        <v>51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115</v>
      </c>
      <c r="C67" s="10" t="s">
        <v>235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116</v>
      </c>
      <c r="C68" s="10" t="s">
        <v>117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118</v>
      </c>
      <c r="C69" s="10" t="s">
        <v>236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119</v>
      </c>
      <c r="C70" s="10" t="s">
        <v>326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120</v>
      </c>
      <c r="C71" s="10" t="s">
        <v>237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121</v>
      </c>
      <c r="C72" s="10" t="s">
        <v>238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122</v>
      </c>
      <c r="C73" s="10" t="s">
        <v>239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123</v>
      </c>
      <c r="C74" s="10" t="s">
        <v>50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124</v>
      </c>
      <c r="C75" s="10" t="s">
        <v>240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125</v>
      </c>
      <c r="C76" s="10" t="s">
        <v>241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126</v>
      </c>
      <c r="C77" s="10" t="s">
        <v>242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127</v>
      </c>
      <c r="C78" s="10" t="s">
        <v>243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128</v>
      </c>
      <c r="C79" s="10" t="s">
        <v>244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129</v>
      </c>
      <c r="C80" s="10" t="s">
        <v>245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130</v>
      </c>
      <c r="C81" s="10" t="s">
        <v>246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131</v>
      </c>
      <c r="C82" s="10" t="s">
        <v>247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132</v>
      </c>
      <c r="C83" s="10" t="s">
        <v>133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134</v>
      </c>
      <c r="C84" s="10" t="s">
        <v>248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135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136</v>
      </c>
      <c r="C86" s="10" t="s">
        <v>414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137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138</v>
      </c>
      <c r="C88" s="10" t="s">
        <v>49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139</v>
      </c>
      <c r="C89" s="10" t="s">
        <v>229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140</v>
      </c>
      <c r="C90" s="10" t="s">
        <v>310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141</v>
      </c>
      <c r="C91" s="10" t="s">
        <v>259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69">
        <v>81</v>
      </c>
      <c r="B92" s="272" t="s">
        <v>142</v>
      </c>
      <c r="C92" s="16" t="s">
        <v>249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70"/>
      <c r="B93" s="273"/>
      <c r="C93" s="10" t="s">
        <v>308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70"/>
      <c r="B94" s="273"/>
      <c r="C94" s="10" t="s">
        <v>250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71"/>
      <c r="B95" s="274"/>
      <c r="C95" s="22" t="s">
        <v>309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143</v>
      </c>
      <c r="C96" s="10" t="s">
        <v>48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144</v>
      </c>
      <c r="C97" s="10" t="s">
        <v>145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146</v>
      </c>
      <c r="C98" s="10" t="s">
        <v>147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148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149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150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151</v>
      </c>
      <c r="C102" s="10" t="s">
        <v>42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153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154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155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156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157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158</v>
      </c>
      <c r="C108" s="10" t="s">
        <v>13</v>
      </c>
      <c r="D108" s="31">
        <f t="shared" si="2"/>
        <v>187198</v>
      </c>
      <c r="E108" s="29">
        <v>187198</v>
      </c>
      <c r="F108" s="29"/>
      <c r="G108" s="29"/>
    </row>
    <row r="109" spans="1:7" s="1" customFormat="1" x14ac:dyDescent="0.2">
      <c r="A109" s="20">
        <v>95</v>
      </c>
      <c r="B109" s="21" t="s">
        <v>159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161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163</v>
      </c>
      <c r="C111" s="10" t="s">
        <v>164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165</v>
      </c>
      <c r="C112" s="10" t="s">
        <v>166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167</v>
      </c>
      <c r="C113" s="10" t="s">
        <v>168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169</v>
      </c>
      <c r="C114" s="10" t="s">
        <v>170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171</v>
      </c>
      <c r="C115" s="10" t="s">
        <v>172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173</v>
      </c>
      <c r="C116" s="10" t="s">
        <v>174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175</v>
      </c>
      <c r="C117" s="10" t="s">
        <v>176</v>
      </c>
      <c r="D117" s="31">
        <f t="shared" si="2"/>
        <v>1211059068</v>
      </c>
      <c r="E117" s="29"/>
      <c r="F117" s="29"/>
      <c r="G117" s="29">
        <v>1211059068</v>
      </c>
    </row>
    <row r="118" spans="1:7" s="1" customFormat="1" x14ac:dyDescent="0.2">
      <c r="A118" s="20">
        <v>104</v>
      </c>
      <c r="B118" s="17" t="s">
        <v>177</v>
      </c>
      <c r="C118" s="15" t="s">
        <v>178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179</v>
      </c>
      <c r="C119" s="10" t="s">
        <v>180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181</v>
      </c>
      <c r="C120" s="10" t="s">
        <v>182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183</v>
      </c>
      <c r="C121" s="18" t="s">
        <v>184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185</v>
      </c>
      <c r="C122" s="10" t="s">
        <v>262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186</v>
      </c>
      <c r="C123" s="10" t="s">
        <v>251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330</v>
      </c>
      <c r="C124" s="10" t="s">
        <v>318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2" t="s">
        <v>419</v>
      </c>
      <c r="C125" s="15" t="s">
        <v>420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187</v>
      </c>
      <c r="C126" s="10" t="s">
        <v>321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188</v>
      </c>
      <c r="C127" s="10" t="s">
        <v>189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190</v>
      </c>
      <c r="C128" s="35" t="s">
        <v>307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191</v>
      </c>
      <c r="C129" s="10" t="s">
        <v>226</v>
      </c>
      <c r="D129" s="31">
        <f t="shared" si="2"/>
        <v>31289996</v>
      </c>
      <c r="E129" s="29">
        <v>19630946</v>
      </c>
      <c r="F129" s="29">
        <v>4830210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192</v>
      </c>
      <c r="C130" s="10" t="s">
        <v>193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194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195</v>
      </c>
      <c r="C132" s="10" t="s">
        <v>45</v>
      </c>
      <c r="D132" s="31">
        <f t="shared" si="2"/>
        <v>19266772</v>
      </c>
      <c r="E132" s="29">
        <v>329590</v>
      </c>
      <c r="F132" s="29"/>
      <c r="G132" s="29">
        <v>18937182</v>
      </c>
    </row>
    <row r="133" spans="1:7" s="1" customFormat="1" x14ac:dyDescent="0.2">
      <c r="A133" s="20">
        <v>119</v>
      </c>
      <c r="B133" s="12" t="s">
        <v>196</v>
      </c>
      <c r="C133" s="10" t="s">
        <v>228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197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198</v>
      </c>
      <c r="C135" s="10" t="s">
        <v>46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199</v>
      </c>
      <c r="C136" s="10" t="s">
        <v>200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201</v>
      </c>
      <c r="C137" s="10" t="s">
        <v>470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202</v>
      </c>
      <c r="C138" s="10" t="s">
        <v>227</v>
      </c>
      <c r="D138" s="31">
        <f t="shared" si="3"/>
        <v>1998956</v>
      </c>
      <c r="E138" s="29">
        <v>1998956</v>
      </c>
      <c r="F138" s="29"/>
      <c r="G138" s="29"/>
    </row>
    <row r="139" spans="1:7" s="1" customFormat="1" ht="24" x14ac:dyDescent="0.2">
      <c r="A139" s="20">
        <v>125</v>
      </c>
      <c r="B139" s="13" t="s">
        <v>203</v>
      </c>
      <c r="C139" s="10" t="s">
        <v>460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204</v>
      </c>
      <c r="C140" s="10" t="s">
        <v>205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206</v>
      </c>
      <c r="C141" s="10" t="s">
        <v>207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208</v>
      </c>
      <c r="C142" s="10" t="s">
        <v>209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3" t="s">
        <v>252</v>
      </c>
      <c r="C143" s="85" t="s">
        <v>253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6" t="s">
        <v>254</v>
      </c>
      <c r="C144" s="41" t="s">
        <v>255</v>
      </c>
      <c r="D144" s="31">
        <f t="shared" si="3"/>
        <v>0</v>
      </c>
      <c r="E144" s="29"/>
      <c r="F144" s="29"/>
      <c r="G144" s="29"/>
    </row>
    <row r="145" spans="1:9" x14ac:dyDescent="0.2">
      <c r="A145" s="20">
        <v>131</v>
      </c>
      <c r="B145" s="87" t="s">
        <v>256</v>
      </c>
      <c r="C145" s="135" t="s">
        <v>417</v>
      </c>
      <c r="D145" s="31">
        <f t="shared" si="3"/>
        <v>0</v>
      </c>
      <c r="E145" s="29"/>
      <c r="F145" s="29"/>
      <c r="G145" s="29"/>
    </row>
    <row r="146" spans="1:9" x14ac:dyDescent="0.2">
      <c r="A146" s="20">
        <v>132</v>
      </c>
      <c r="B146" s="20" t="s">
        <v>260</v>
      </c>
      <c r="C146" s="28" t="s">
        <v>261</v>
      </c>
      <c r="D146" s="31">
        <f t="shared" si="3"/>
        <v>0</v>
      </c>
      <c r="E146" s="29"/>
      <c r="F146" s="29"/>
      <c r="G146" s="29"/>
    </row>
    <row r="147" spans="1:9" x14ac:dyDescent="0.2">
      <c r="A147" s="20">
        <v>133</v>
      </c>
      <c r="B147" s="52" t="s">
        <v>312</v>
      </c>
      <c r="C147" s="28" t="s">
        <v>311</v>
      </c>
      <c r="D147" s="31">
        <f t="shared" si="3"/>
        <v>0</v>
      </c>
      <c r="E147" s="29"/>
      <c r="F147" s="29"/>
      <c r="G147" s="29"/>
    </row>
    <row r="148" spans="1:9" x14ac:dyDescent="0.2">
      <c r="A148" s="20">
        <v>134</v>
      </c>
      <c r="B148" s="52" t="s">
        <v>320</v>
      </c>
      <c r="C148" s="28" t="s">
        <v>317</v>
      </c>
      <c r="D148" s="31">
        <f t="shared" si="3"/>
        <v>0</v>
      </c>
      <c r="E148" s="29"/>
      <c r="F148" s="29"/>
      <c r="G148" s="29"/>
    </row>
    <row r="149" spans="1:9" s="4" customFormat="1" x14ac:dyDescent="0.2">
      <c r="A149" s="20">
        <v>135</v>
      </c>
      <c r="B149" s="52" t="s">
        <v>412</v>
      </c>
      <c r="C149" s="15" t="s">
        <v>413</v>
      </c>
      <c r="D149" s="31">
        <f t="shared" si="3"/>
        <v>0</v>
      </c>
      <c r="E149" s="29"/>
      <c r="F149" s="29"/>
      <c r="G149" s="29"/>
      <c r="H149" s="8"/>
      <c r="I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S30" sqref="S30"/>
    </sheetView>
  </sheetViews>
  <sheetFormatPr defaultRowHeight="11.25" x14ac:dyDescent="0.2"/>
  <cols>
    <col min="1" max="1" width="3.7109375" style="233" customWidth="1"/>
    <col min="2" max="2" width="9.140625" style="233"/>
    <col min="3" max="3" width="27.7109375" style="233" customWidth="1"/>
    <col min="4" max="4" width="10.42578125" style="233" customWidth="1"/>
    <col min="5" max="6" width="12" style="233" customWidth="1"/>
    <col min="7" max="8" width="11.140625" style="233" customWidth="1"/>
    <col min="9" max="9" width="12" style="233" customWidth="1"/>
    <col min="10" max="10" width="11" style="233" customWidth="1"/>
    <col min="11" max="11" width="11.7109375" style="233" customWidth="1"/>
    <col min="12" max="12" width="11.42578125" style="233" customWidth="1"/>
    <col min="13" max="14" width="12.7109375" style="233" customWidth="1"/>
    <col min="15" max="15" width="12.28515625" style="233" customWidth="1"/>
    <col min="16" max="16" width="11.28515625" style="233" customWidth="1"/>
    <col min="17" max="17" width="9.7109375" style="233" customWidth="1"/>
    <col min="18" max="18" width="13.28515625" style="233" customWidth="1"/>
    <col min="19" max="19" width="11" style="233" customWidth="1"/>
    <col min="20" max="21" width="10.85546875" style="233" bestFit="1" customWidth="1"/>
    <col min="22" max="22" width="9.28515625" style="233" bestFit="1" customWidth="1"/>
    <col min="23" max="23" width="10.85546875" style="233" bestFit="1" customWidth="1"/>
    <col min="24" max="16384" width="9.140625" style="233"/>
  </cols>
  <sheetData>
    <row r="1" spans="1:23" s="232" customFormat="1" ht="15.75" x14ac:dyDescent="0.25">
      <c r="A1" s="460" t="s">
        <v>429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3" spans="1:23" x14ac:dyDescent="0.2">
      <c r="A3" s="461" t="s">
        <v>43</v>
      </c>
      <c r="B3" s="462" t="s">
        <v>345</v>
      </c>
      <c r="C3" s="465" t="s">
        <v>336</v>
      </c>
      <c r="D3" s="468" t="s">
        <v>346</v>
      </c>
      <c r="E3" s="471" t="s">
        <v>347</v>
      </c>
      <c r="F3" s="472"/>
      <c r="G3" s="472"/>
      <c r="H3" s="472"/>
      <c r="I3" s="472"/>
      <c r="J3" s="472"/>
      <c r="K3" s="473"/>
      <c r="L3" s="484" t="s">
        <v>348</v>
      </c>
      <c r="M3" s="485"/>
      <c r="N3" s="485"/>
      <c r="O3" s="485"/>
      <c r="P3" s="485"/>
      <c r="Q3" s="485"/>
      <c r="R3" s="485"/>
      <c r="S3" s="485"/>
      <c r="T3" s="486"/>
    </row>
    <row r="4" spans="1:23" ht="16.5" customHeight="1" x14ac:dyDescent="0.2">
      <c r="A4" s="461"/>
      <c r="B4" s="463"/>
      <c r="C4" s="466"/>
      <c r="D4" s="469"/>
      <c r="E4" s="474" t="s">
        <v>349</v>
      </c>
      <c r="F4" s="475"/>
      <c r="G4" s="478" t="s">
        <v>350</v>
      </c>
      <c r="H4" s="478"/>
      <c r="I4" s="478"/>
      <c r="J4" s="478"/>
      <c r="K4" s="478"/>
      <c r="L4" s="487" t="s">
        <v>351</v>
      </c>
      <c r="M4" s="487"/>
      <c r="N4" s="487"/>
      <c r="O4" s="487"/>
      <c r="P4" s="488" t="s">
        <v>349</v>
      </c>
      <c r="Q4" s="489"/>
      <c r="R4" s="489"/>
      <c r="S4" s="489"/>
      <c r="T4" s="490"/>
    </row>
    <row r="5" spans="1:23" ht="20.25" customHeight="1" x14ac:dyDescent="0.2">
      <c r="A5" s="461"/>
      <c r="B5" s="463"/>
      <c r="C5" s="466"/>
      <c r="D5" s="469"/>
      <c r="E5" s="476"/>
      <c r="F5" s="477"/>
      <c r="G5" s="478"/>
      <c r="H5" s="478"/>
      <c r="I5" s="478"/>
      <c r="J5" s="478"/>
      <c r="K5" s="478"/>
      <c r="L5" s="246" t="s">
        <v>352</v>
      </c>
      <c r="M5" s="494" t="s">
        <v>350</v>
      </c>
      <c r="N5" s="495"/>
      <c r="O5" s="496"/>
      <c r="P5" s="491"/>
      <c r="Q5" s="492"/>
      <c r="R5" s="492"/>
      <c r="S5" s="492"/>
      <c r="T5" s="493"/>
    </row>
    <row r="6" spans="1:23" ht="15" customHeight="1" x14ac:dyDescent="0.2">
      <c r="A6" s="461"/>
      <c r="B6" s="463"/>
      <c r="C6" s="466"/>
      <c r="D6" s="469"/>
      <c r="E6" s="479" t="s">
        <v>353</v>
      </c>
      <c r="F6" s="481" t="s">
        <v>354</v>
      </c>
      <c r="G6" s="479" t="s">
        <v>355</v>
      </c>
      <c r="H6" s="481" t="s">
        <v>354</v>
      </c>
      <c r="I6" s="483" t="s">
        <v>353</v>
      </c>
      <c r="J6" s="483" t="s">
        <v>356</v>
      </c>
      <c r="K6" s="483"/>
      <c r="L6" s="481" t="s">
        <v>353</v>
      </c>
      <c r="M6" s="481" t="s">
        <v>354</v>
      </c>
      <c r="N6" s="481" t="s">
        <v>357</v>
      </c>
      <c r="O6" s="479" t="s">
        <v>355</v>
      </c>
      <c r="P6" s="481" t="s">
        <v>354</v>
      </c>
      <c r="Q6" s="481" t="s">
        <v>357</v>
      </c>
      <c r="R6" s="481" t="s">
        <v>358</v>
      </c>
      <c r="S6" s="483" t="s">
        <v>359</v>
      </c>
      <c r="T6" s="479" t="s">
        <v>355</v>
      </c>
    </row>
    <row r="7" spans="1:23" ht="33.75" customHeight="1" x14ac:dyDescent="0.2">
      <c r="A7" s="461"/>
      <c r="B7" s="464"/>
      <c r="C7" s="467"/>
      <c r="D7" s="470"/>
      <c r="E7" s="480"/>
      <c r="F7" s="482"/>
      <c r="G7" s="480"/>
      <c r="H7" s="482"/>
      <c r="I7" s="483"/>
      <c r="J7" s="247" t="s">
        <v>360</v>
      </c>
      <c r="K7" s="247" t="s">
        <v>361</v>
      </c>
      <c r="L7" s="482"/>
      <c r="M7" s="482"/>
      <c r="N7" s="482"/>
      <c r="O7" s="480"/>
      <c r="P7" s="482"/>
      <c r="Q7" s="482"/>
      <c r="R7" s="482"/>
      <c r="S7" s="483"/>
      <c r="T7" s="480"/>
      <c r="U7" s="243" t="s">
        <v>327</v>
      </c>
      <c r="V7" s="243" t="s">
        <v>328</v>
      </c>
      <c r="W7" s="243" t="s">
        <v>329</v>
      </c>
    </row>
    <row r="8" spans="1:23" ht="15" customHeight="1" x14ac:dyDescent="0.2">
      <c r="A8" s="235">
        <v>1</v>
      </c>
      <c r="B8" s="79" t="s">
        <v>191</v>
      </c>
      <c r="C8" s="244" t="s">
        <v>362</v>
      </c>
      <c r="D8" s="236">
        <f>SUM(E8:T8)</f>
        <v>31289996</v>
      </c>
      <c r="E8" s="246">
        <v>0</v>
      </c>
      <c r="F8" s="246">
        <v>0</v>
      </c>
      <c r="G8" s="246">
        <v>0</v>
      </c>
      <c r="H8" s="248"/>
      <c r="I8" s="246">
        <v>3450150</v>
      </c>
      <c r="J8" s="246">
        <v>4457600</v>
      </c>
      <c r="K8" s="246">
        <v>3970056</v>
      </c>
      <c r="L8" s="249">
        <v>4830210</v>
      </c>
      <c r="M8" s="249"/>
      <c r="N8" s="246">
        <v>7436990</v>
      </c>
      <c r="O8" s="246">
        <v>316150</v>
      </c>
      <c r="P8" s="246">
        <v>0</v>
      </c>
      <c r="Q8" s="246">
        <v>0</v>
      </c>
      <c r="R8" s="246">
        <v>0</v>
      </c>
      <c r="S8" s="246">
        <v>0</v>
      </c>
      <c r="T8" s="246">
        <v>6828840</v>
      </c>
      <c r="U8" s="243">
        <v>19630946</v>
      </c>
      <c r="V8" s="243">
        <v>4830210</v>
      </c>
      <c r="W8" s="243">
        <v>6828840</v>
      </c>
    </row>
    <row r="9" spans="1:23" ht="15" customHeight="1" x14ac:dyDescent="0.2">
      <c r="A9" s="235">
        <v>2</v>
      </c>
      <c r="B9" s="80" t="s">
        <v>195</v>
      </c>
      <c r="C9" s="237" t="s">
        <v>45</v>
      </c>
      <c r="D9" s="236">
        <f t="shared" ref="D9:D20" si="0">SUM(E9:T9)</f>
        <v>19266772</v>
      </c>
      <c r="E9" s="246">
        <v>0</v>
      </c>
      <c r="F9" s="246">
        <v>0</v>
      </c>
      <c r="G9" s="246">
        <v>252920</v>
      </c>
      <c r="H9" s="248"/>
      <c r="I9" s="246">
        <v>76670</v>
      </c>
      <c r="J9" s="246">
        <v>0</v>
      </c>
      <c r="K9" s="246">
        <v>0</v>
      </c>
      <c r="L9" s="249">
        <v>0</v>
      </c>
      <c r="M9" s="249"/>
      <c r="N9" s="246">
        <v>0</v>
      </c>
      <c r="O9" s="246">
        <v>0</v>
      </c>
      <c r="P9" s="246">
        <v>0</v>
      </c>
      <c r="Q9" s="246">
        <v>6164268</v>
      </c>
      <c r="R9" s="246">
        <v>2247552</v>
      </c>
      <c r="S9" s="246">
        <v>1078800</v>
      </c>
      <c r="T9" s="246">
        <v>9446562</v>
      </c>
      <c r="U9" s="243">
        <v>329590</v>
      </c>
      <c r="V9" s="243">
        <v>0</v>
      </c>
      <c r="W9" s="243">
        <v>18937182</v>
      </c>
    </row>
    <row r="10" spans="1:23" ht="12" x14ac:dyDescent="0.2">
      <c r="A10" s="235">
        <v>3</v>
      </c>
      <c r="B10" s="80" t="s">
        <v>192</v>
      </c>
      <c r="C10" s="229" t="s">
        <v>193</v>
      </c>
      <c r="D10" s="236">
        <f t="shared" si="0"/>
        <v>267456</v>
      </c>
      <c r="E10" s="246">
        <v>0</v>
      </c>
      <c r="F10" s="246">
        <v>0</v>
      </c>
      <c r="G10" s="246">
        <v>0</v>
      </c>
      <c r="H10" s="248"/>
      <c r="I10" s="246">
        <v>0</v>
      </c>
      <c r="J10" s="246">
        <v>267456</v>
      </c>
      <c r="K10" s="246">
        <v>0</v>
      </c>
      <c r="L10" s="249">
        <v>0</v>
      </c>
      <c r="M10" s="250"/>
      <c r="N10" s="246">
        <v>0</v>
      </c>
      <c r="O10" s="246">
        <v>0</v>
      </c>
      <c r="P10" s="246">
        <v>0</v>
      </c>
      <c r="Q10" s="246">
        <v>0</v>
      </c>
      <c r="R10" s="246">
        <v>0</v>
      </c>
      <c r="S10" s="246">
        <v>0</v>
      </c>
      <c r="T10" s="246">
        <v>0</v>
      </c>
      <c r="U10" s="243">
        <v>267456</v>
      </c>
      <c r="V10" s="243">
        <v>0</v>
      </c>
      <c r="W10" s="243">
        <v>0</v>
      </c>
    </row>
    <row r="11" spans="1:23" x14ac:dyDescent="0.2">
      <c r="A11" s="235">
        <v>4</v>
      </c>
      <c r="B11" s="79" t="s">
        <v>194</v>
      </c>
      <c r="C11" s="237" t="s">
        <v>40</v>
      </c>
      <c r="D11" s="236">
        <f t="shared" si="0"/>
        <v>4011840</v>
      </c>
      <c r="E11" s="246">
        <v>0</v>
      </c>
      <c r="F11" s="246">
        <v>0</v>
      </c>
      <c r="G11" s="246">
        <v>0</v>
      </c>
      <c r="H11" s="248"/>
      <c r="I11" s="246">
        <v>0</v>
      </c>
      <c r="J11" s="246">
        <v>4011840</v>
      </c>
      <c r="K11" s="246">
        <v>0</v>
      </c>
      <c r="L11" s="249">
        <v>0</v>
      </c>
      <c r="M11" s="250"/>
      <c r="N11" s="246">
        <v>0</v>
      </c>
      <c r="O11" s="246">
        <v>0</v>
      </c>
      <c r="P11" s="246">
        <v>0</v>
      </c>
      <c r="Q11" s="246">
        <v>0</v>
      </c>
      <c r="R11" s="246">
        <v>0</v>
      </c>
      <c r="S11" s="246">
        <v>0</v>
      </c>
      <c r="T11" s="246">
        <v>0</v>
      </c>
      <c r="U11" s="243">
        <v>4011840</v>
      </c>
      <c r="V11" s="243">
        <v>0</v>
      </c>
      <c r="W11" s="243">
        <v>0</v>
      </c>
    </row>
    <row r="12" spans="1:23" x14ac:dyDescent="0.2">
      <c r="A12" s="235">
        <v>5</v>
      </c>
      <c r="B12" s="81" t="s">
        <v>202</v>
      </c>
      <c r="C12" s="237" t="s">
        <v>227</v>
      </c>
      <c r="D12" s="236">
        <f t="shared" si="0"/>
        <v>1998956</v>
      </c>
      <c r="E12" s="246">
        <v>0</v>
      </c>
      <c r="F12" s="246">
        <v>0</v>
      </c>
      <c r="G12" s="246">
        <v>0</v>
      </c>
      <c r="H12" s="248"/>
      <c r="I12" s="246">
        <v>0</v>
      </c>
      <c r="J12" s="246">
        <v>1337280</v>
      </c>
      <c r="K12" s="246">
        <v>661676</v>
      </c>
      <c r="L12" s="249">
        <v>0</v>
      </c>
      <c r="M12" s="250"/>
      <c r="N12" s="246">
        <v>0</v>
      </c>
      <c r="O12" s="246">
        <v>0</v>
      </c>
      <c r="P12" s="246">
        <v>0</v>
      </c>
      <c r="Q12" s="246">
        <v>0</v>
      </c>
      <c r="R12" s="246">
        <v>0</v>
      </c>
      <c r="S12" s="246">
        <v>0</v>
      </c>
      <c r="T12" s="246">
        <v>0</v>
      </c>
      <c r="U12" s="243">
        <v>1998956</v>
      </c>
      <c r="V12" s="243">
        <v>0</v>
      </c>
      <c r="W12" s="243">
        <v>0</v>
      </c>
    </row>
    <row r="13" spans="1:23" x14ac:dyDescent="0.2">
      <c r="A13" s="235">
        <v>6</v>
      </c>
      <c r="B13" s="82" t="s">
        <v>203</v>
      </c>
      <c r="C13" s="237" t="s">
        <v>461</v>
      </c>
      <c r="D13" s="236">
        <f t="shared" si="0"/>
        <v>1337280</v>
      </c>
      <c r="E13" s="246">
        <v>0</v>
      </c>
      <c r="F13" s="246">
        <v>0</v>
      </c>
      <c r="G13" s="246">
        <v>0</v>
      </c>
      <c r="H13" s="248"/>
      <c r="I13" s="246">
        <v>0</v>
      </c>
      <c r="J13" s="246">
        <v>1337280</v>
      </c>
      <c r="K13" s="246">
        <v>0</v>
      </c>
      <c r="L13" s="249">
        <v>0</v>
      </c>
      <c r="M13" s="250"/>
      <c r="N13" s="246">
        <v>0</v>
      </c>
      <c r="O13" s="246">
        <v>0</v>
      </c>
      <c r="P13" s="246">
        <v>0</v>
      </c>
      <c r="Q13" s="246">
        <v>0</v>
      </c>
      <c r="R13" s="246">
        <v>0</v>
      </c>
      <c r="S13" s="246">
        <v>0</v>
      </c>
      <c r="T13" s="246">
        <v>0</v>
      </c>
      <c r="U13" s="243">
        <v>1337280</v>
      </c>
      <c r="V13" s="243">
        <v>0</v>
      </c>
      <c r="W13" s="243">
        <v>0</v>
      </c>
    </row>
    <row r="14" spans="1:23" x14ac:dyDescent="0.2">
      <c r="A14" s="235">
        <v>7</v>
      </c>
      <c r="B14" s="80" t="s">
        <v>139</v>
      </c>
      <c r="C14" s="237" t="s">
        <v>363</v>
      </c>
      <c r="D14" s="236">
        <f t="shared" si="0"/>
        <v>6111790</v>
      </c>
      <c r="E14" s="246">
        <v>0</v>
      </c>
      <c r="F14" s="246">
        <v>0</v>
      </c>
      <c r="G14" s="246">
        <v>0</v>
      </c>
      <c r="H14" s="248"/>
      <c r="I14" s="246">
        <v>0</v>
      </c>
      <c r="J14" s="246">
        <v>4457600</v>
      </c>
      <c r="K14" s="246">
        <v>1654190</v>
      </c>
      <c r="L14" s="249">
        <v>0</v>
      </c>
      <c r="M14" s="250"/>
      <c r="N14" s="246">
        <v>0</v>
      </c>
      <c r="O14" s="246">
        <v>0</v>
      </c>
      <c r="P14" s="246">
        <v>0</v>
      </c>
      <c r="Q14" s="246">
        <v>0</v>
      </c>
      <c r="R14" s="246">
        <v>0</v>
      </c>
      <c r="S14" s="246">
        <v>0</v>
      </c>
      <c r="T14" s="246">
        <v>0</v>
      </c>
      <c r="U14" s="243">
        <v>6111790</v>
      </c>
      <c r="V14" s="243">
        <v>0</v>
      </c>
      <c r="W14" s="243">
        <v>0</v>
      </c>
    </row>
    <row r="15" spans="1:23" x14ac:dyDescent="0.2">
      <c r="A15" s="235">
        <v>8</v>
      </c>
      <c r="B15" s="79" t="s">
        <v>62</v>
      </c>
      <c r="C15" s="237" t="s">
        <v>364</v>
      </c>
      <c r="D15" s="236">
        <f t="shared" si="0"/>
        <v>1337280</v>
      </c>
      <c r="E15" s="246">
        <v>0</v>
      </c>
      <c r="F15" s="246">
        <v>0</v>
      </c>
      <c r="G15" s="246">
        <v>0</v>
      </c>
      <c r="H15" s="248"/>
      <c r="I15" s="246">
        <v>0</v>
      </c>
      <c r="J15" s="246">
        <v>1337280</v>
      </c>
      <c r="K15" s="246">
        <v>0</v>
      </c>
      <c r="L15" s="249">
        <v>0</v>
      </c>
      <c r="M15" s="250"/>
      <c r="N15" s="246">
        <v>0</v>
      </c>
      <c r="O15" s="246">
        <v>0</v>
      </c>
      <c r="P15" s="246">
        <v>0</v>
      </c>
      <c r="Q15" s="246">
        <v>0</v>
      </c>
      <c r="R15" s="246">
        <v>0</v>
      </c>
      <c r="S15" s="246">
        <v>0</v>
      </c>
      <c r="T15" s="246">
        <v>0</v>
      </c>
      <c r="U15" s="243">
        <v>1337280</v>
      </c>
      <c r="V15" s="243">
        <v>0</v>
      </c>
      <c r="W15" s="243">
        <v>0</v>
      </c>
    </row>
    <row r="16" spans="1:23" ht="13.5" customHeight="1" x14ac:dyDescent="0.2">
      <c r="A16" s="235">
        <v>9</v>
      </c>
      <c r="B16" s="80" t="s">
        <v>84</v>
      </c>
      <c r="C16" s="244" t="s">
        <v>365</v>
      </c>
      <c r="D16" s="236">
        <f t="shared" si="0"/>
        <v>1916750</v>
      </c>
      <c r="E16" s="246">
        <v>0</v>
      </c>
      <c r="F16" s="246">
        <v>0</v>
      </c>
      <c r="G16" s="246">
        <v>0</v>
      </c>
      <c r="H16" s="246"/>
      <c r="I16" s="246">
        <v>1150050</v>
      </c>
      <c r="J16" s="246">
        <v>0</v>
      </c>
      <c r="K16" s="246">
        <v>0</v>
      </c>
      <c r="L16" s="249">
        <v>0</v>
      </c>
      <c r="M16" s="250"/>
      <c r="N16" s="250">
        <v>766700</v>
      </c>
      <c r="O16" s="246">
        <v>0</v>
      </c>
      <c r="P16" s="246">
        <v>0</v>
      </c>
      <c r="Q16" s="246">
        <v>0</v>
      </c>
      <c r="R16" s="246">
        <v>0</v>
      </c>
      <c r="S16" s="246">
        <v>0</v>
      </c>
      <c r="T16" s="246">
        <v>0</v>
      </c>
      <c r="U16" s="243">
        <v>1916750</v>
      </c>
      <c r="V16" s="243">
        <v>0</v>
      </c>
      <c r="W16" s="243">
        <v>0</v>
      </c>
    </row>
    <row r="17" spans="1:23" ht="13.5" customHeight="1" x14ac:dyDescent="0.2">
      <c r="A17" s="235">
        <v>10</v>
      </c>
      <c r="B17" s="231" t="s">
        <v>158</v>
      </c>
      <c r="C17" s="229" t="s">
        <v>13</v>
      </c>
      <c r="D17" s="236">
        <f t="shared" si="0"/>
        <v>187198</v>
      </c>
      <c r="E17" s="246">
        <v>0</v>
      </c>
      <c r="F17" s="246">
        <v>0</v>
      </c>
      <c r="G17" s="246">
        <v>0</v>
      </c>
      <c r="H17" s="246">
        <v>36300</v>
      </c>
      <c r="I17" s="246">
        <v>69003</v>
      </c>
      <c r="J17" s="246">
        <v>0</v>
      </c>
      <c r="K17" s="246">
        <v>0</v>
      </c>
      <c r="L17" s="249">
        <v>0</v>
      </c>
      <c r="M17" s="250">
        <v>43560</v>
      </c>
      <c r="N17" s="250">
        <v>38335</v>
      </c>
      <c r="O17" s="246">
        <v>0</v>
      </c>
      <c r="P17" s="246">
        <v>0</v>
      </c>
      <c r="Q17" s="246">
        <v>0</v>
      </c>
      <c r="R17" s="246">
        <v>0</v>
      </c>
      <c r="S17" s="246">
        <v>0</v>
      </c>
      <c r="T17" s="246">
        <v>0</v>
      </c>
      <c r="U17" s="243">
        <v>187198</v>
      </c>
      <c r="V17" s="243">
        <v>0</v>
      </c>
      <c r="W17" s="243">
        <v>0</v>
      </c>
    </row>
    <row r="18" spans="1:23" ht="12" customHeight="1" x14ac:dyDescent="0.2">
      <c r="A18" s="235">
        <v>11</v>
      </c>
      <c r="B18" s="79" t="s">
        <v>175</v>
      </c>
      <c r="C18" s="244" t="s">
        <v>176</v>
      </c>
      <c r="D18" s="236">
        <f t="shared" si="0"/>
        <v>1211059068</v>
      </c>
      <c r="E18" s="246">
        <v>6417279</v>
      </c>
      <c r="F18" s="246">
        <v>0</v>
      </c>
      <c r="G18" s="246">
        <v>0</v>
      </c>
      <c r="H18" s="246"/>
      <c r="I18" s="246">
        <v>0</v>
      </c>
      <c r="J18" s="246">
        <v>0</v>
      </c>
      <c r="K18" s="246">
        <v>0</v>
      </c>
      <c r="L18" s="249">
        <v>0</v>
      </c>
      <c r="M18" s="250"/>
      <c r="N18" s="250">
        <v>0</v>
      </c>
      <c r="O18" s="246">
        <v>0</v>
      </c>
      <c r="P18" s="246">
        <v>0</v>
      </c>
      <c r="Q18" s="246">
        <v>934959982</v>
      </c>
      <c r="R18" s="246">
        <v>210052464</v>
      </c>
      <c r="S18" s="246">
        <v>55551008</v>
      </c>
      <c r="T18" s="246">
        <v>4078335</v>
      </c>
      <c r="U18" s="243">
        <v>0</v>
      </c>
      <c r="V18" s="243">
        <v>0</v>
      </c>
      <c r="W18" s="243">
        <v>1211059068</v>
      </c>
    </row>
    <row r="19" spans="1:23" x14ac:dyDescent="0.2">
      <c r="A19" s="235">
        <v>12</v>
      </c>
      <c r="B19" s="80" t="s">
        <v>163</v>
      </c>
      <c r="C19" s="237" t="s">
        <v>366</v>
      </c>
      <c r="D19" s="236">
        <f t="shared" si="0"/>
        <v>279114121</v>
      </c>
      <c r="E19" s="246">
        <v>383350</v>
      </c>
      <c r="F19" s="246">
        <v>0</v>
      </c>
      <c r="G19" s="246">
        <v>0</v>
      </c>
      <c r="H19" s="246"/>
      <c r="I19" s="246">
        <v>0</v>
      </c>
      <c r="J19" s="246">
        <v>0</v>
      </c>
      <c r="K19" s="246">
        <v>0</v>
      </c>
      <c r="L19" s="249">
        <v>0</v>
      </c>
      <c r="M19" s="250"/>
      <c r="N19" s="250">
        <v>0</v>
      </c>
      <c r="O19" s="246">
        <v>0</v>
      </c>
      <c r="P19" s="246">
        <v>0</v>
      </c>
      <c r="Q19" s="246">
        <v>219069191</v>
      </c>
      <c r="R19" s="246">
        <v>59661580</v>
      </c>
      <c r="S19" s="246">
        <v>0</v>
      </c>
      <c r="T19" s="246">
        <v>0</v>
      </c>
      <c r="U19" s="243">
        <v>0</v>
      </c>
      <c r="V19" s="243">
        <v>0</v>
      </c>
      <c r="W19" s="243">
        <v>279114121</v>
      </c>
    </row>
    <row r="20" spans="1:23" x14ac:dyDescent="0.2">
      <c r="A20" s="235">
        <v>13</v>
      </c>
      <c r="B20" s="79" t="s">
        <v>188</v>
      </c>
      <c r="C20" s="237" t="s">
        <v>189</v>
      </c>
      <c r="D20" s="236">
        <f t="shared" si="0"/>
        <v>317835012</v>
      </c>
      <c r="E20" s="246">
        <v>920040</v>
      </c>
      <c r="F20" s="246">
        <v>871200</v>
      </c>
      <c r="G20" s="246">
        <v>0</v>
      </c>
      <c r="H20" s="246"/>
      <c r="I20" s="246">
        <v>0</v>
      </c>
      <c r="J20" s="246">
        <v>0</v>
      </c>
      <c r="K20" s="246">
        <v>0</v>
      </c>
      <c r="L20" s="249">
        <v>0</v>
      </c>
      <c r="M20" s="250"/>
      <c r="N20" s="250">
        <v>0</v>
      </c>
      <c r="O20" s="246">
        <v>0</v>
      </c>
      <c r="P20" s="246">
        <v>53571540</v>
      </c>
      <c r="Q20" s="246">
        <v>213111932</v>
      </c>
      <c r="R20" s="246">
        <v>49360300</v>
      </c>
      <c r="S20" s="246">
        <v>0</v>
      </c>
      <c r="T20" s="246">
        <v>0</v>
      </c>
      <c r="U20" s="243">
        <v>0</v>
      </c>
      <c r="V20" s="243">
        <v>0</v>
      </c>
      <c r="W20" s="243">
        <v>317835012</v>
      </c>
    </row>
    <row r="21" spans="1:23" s="241" customFormat="1" ht="10.5" x14ac:dyDescent="0.15">
      <c r="A21" s="239"/>
      <c r="B21" s="239"/>
      <c r="C21" s="240" t="s">
        <v>367</v>
      </c>
      <c r="D21" s="236">
        <f t="shared" ref="D21:W21" si="1">SUM(D8:D20)</f>
        <v>1875733519</v>
      </c>
      <c r="E21" s="236">
        <f t="shared" si="1"/>
        <v>7720669</v>
      </c>
      <c r="F21" s="236">
        <f t="shared" si="1"/>
        <v>871200</v>
      </c>
      <c r="G21" s="236">
        <f t="shared" si="1"/>
        <v>252920</v>
      </c>
      <c r="H21" s="236">
        <f t="shared" si="1"/>
        <v>36300</v>
      </c>
      <c r="I21" s="236">
        <f t="shared" si="1"/>
        <v>4745873</v>
      </c>
      <c r="J21" s="236">
        <f t="shared" si="1"/>
        <v>17206336</v>
      </c>
      <c r="K21" s="236">
        <f t="shared" si="1"/>
        <v>6285922</v>
      </c>
      <c r="L21" s="236">
        <f t="shared" si="1"/>
        <v>4830210</v>
      </c>
      <c r="M21" s="236">
        <f t="shared" si="1"/>
        <v>43560</v>
      </c>
      <c r="N21" s="236">
        <f t="shared" si="1"/>
        <v>8242025</v>
      </c>
      <c r="O21" s="236">
        <f t="shared" si="1"/>
        <v>316150</v>
      </c>
      <c r="P21" s="236">
        <f t="shared" si="1"/>
        <v>53571540</v>
      </c>
      <c r="Q21" s="236">
        <f t="shared" si="1"/>
        <v>1373305373</v>
      </c>
      <c r="R21" s="236">
        <f t="shared" si="1"/>
        <v>321321896</v>
      </c>
      <c r="S21" s="236">
        <f t="shared" si="1"/>
        <v>56629808</v>
      </c>
      <c r="T21" s="236">
        <f t="shared" si="1"/>
        <v>20353737</v>
      </c>
      <c r="U21" s="236">
        <f t="shared" si="1"/>
        <v>37129086</v>
      </c>
      <c r="V21" s="236">
        <f t="shared" si="1"/>
        <v>4830210</v>
      </c>
      <c r="W21" s="236">
        <f t="shared" si="1"/>
        <v>1833774223</v>
      </c>
    </row>
    <row r="22" spans="1:23" ht="22.5" x14ac:dyDescent="0.2">
      <c r="C22" s="244" t="s">
        <v>368</v>
      </c>
      <c r="D22" s="236">
        <v>44341194</v>
      </c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>
        <v>44245719</v>
      </c>
      <c r="R22" s="236"/>
      <c r="S22" s="236"/>
      <c r="T22" s="243"/>
      <c r="U22" s="243"/>
      <c r="V22" s="243"/>
      <c r="W22" s="243">
        <v>44245719</v>
      </c>
    </row>
    <row r="23" spans="1:23" ht="21" x14ac:dyDescent="0.2">
      <c r="C23" s="245" t="s">
        <v>369</v>
      </c>
      <c r="D23" s="236">
        <f>D22+D21</f>
        <v>1920074713</v>
      </c>
      <c r="E23" s="236">
        <f t="shared" ref="E23:W23" si="2">E22+E21</f>
        <v>7720669</v>
      </c>
      <c r="F23" s="236">
        <f t="shared" si="2"/>
        <v>871200</v>
      </c>
      <c r="G23" s="236">
        <f t="shared" si="2"/>
        <v>252920</v>
      </c>
      <c r="H23" s="236">
        <f t="shared" si="2"/>
        <v>36300</v>
      </c>
      <c r="I23" s="236">
        <f t="shared" si="2"/>
        <v>4745873</v>
      </c>
      <c r="J23" s="236">
        <f t="shared" si="2"/>
        <v>17206336</v>
      </c>
      <c r="K23" s="236">
        <f t="shared" si="2"/>
        <v>6285922</v>
      </c>
      <c r="L23" s="236">
        <f t="shared" si="2"/>
        <v>4830210</v>
      </c>
      <c r="M23" s="236">
        <f t="shared" si="2"/>
        <v>43560</v>
      </c>
      <c r="N23" s="236">
        <f t="shared" si="2"/>
        <v>8242025</v>
      </c>
      <c r="O23" s="236">
        <f t="shared" si="2"/>
        <v>316150</v>
      </c>
      <c r="P23" s="236">
        <f t="shared" si="2"/>
        <v>53571540</v>
      </c>
      <c r="Q23" s="236">
        <f t="shared" si="2"/>
        <v>1417551092</v>
      </c>
      <c r="R23" s="236">
        <f t="shared" si="2"/>
        <v>321321896</v>
      </c>
      <c r="S23" s="236">
        <f t="shared" si="2"/>
        <v>56629808</v>
      </c>
      <c r="T23" s="238">
        <f t="shared" si="2"/>
        <v>20353737</v>
      </c>
      <c r="U23" s="238">
        <f t="shared" si="2"/>
        <v>37129086</v>
      </c>
      <c r="V23" s="238">
        <f t="shared" si="2"/>
        <v>4830210</v>
      </c>
      <c r="W23" s="238">
        <f t="shared" si="2"/>
        <v>1878019942</v>
      </c>
    </row>
    <row r="25" spans="1:23" s="242" customFormat="1" x14ac:dyDescent="0.2"/>
    <row r="26" spans="1:23" x14ac:dyDescent="0.2">
      <c r="D26" s="242"/>
      <c r="P26" s="234"/>
    </row>
  </sheetData>
  <mergeCells count="27"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8"/>
  <sheetViews>
    <sheetView zoomScale="91" zoomScaleNormal="91" workbookViewId="0">
      <pane xSplit="3" ySplit="11" topLeftCell="D136" activePane="bottomRight" state="frozen"/>
      <selection pane="topRight" activeCell="D1" sqref="D1"/>
      <selection pane="bottomLeft" activeCell="A14" sqref="A14"/>
      <selection pane="bottomRight" activeCell="F157" sqref="F15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260"/>
    </row>
    <row r="2" spans="1:20" ht="20.25" customHeight="1" x14ac:dyDescent="0.2">
      <c r="A2" s="295" t="s">
        <v>425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</row>
    <row r="3" spans="1:20" x14ac:dyDescent="0.2">
      <c r="C3" s="9"/>
      <c r="T3" s="8" t="s">
        <v>278</v>
      </c>
    </row>
    <row r="4" spans="1:20" s="2" customFormat="1" ht="15.75" customHeight="1" x14ac:dyDescent="0.2">
      <c r="A4" s="297" t="s">
        <v>43</v>
      </c>
      <c r="B4" s="297" t="s">
        <v>56</v>
      </c>
      <c r="C4" s="298" t="s">
        <v>44</v>
      </c>
      <c r="D4" s="296" t="s">
        <v>264</v>
      </c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</row>
    <row r="5" spans="1:20" ht="15" customHeight="1" x14ac:dyDescent="0.2">
      <c r="A5" s="297"/>
      <c r="B5" s="297"/>
      <c r="C5" s="298"/>
      <c r="D5" s="296" t="s">
        <v>265</v>
      </c>
      <c r="E5" s="296" t="s">
        <v>266</v>
      </c>
      <c r="F5" s="296" t="s">
        <v>267</v>
      </c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 t="s">
        <v>272</v>
      </c>
      <c r="R5" s="296" t="s">
        <v>273</v>
      </c>
      <c r="S5" s="296" t="s">
        <v>289</v>
      </c>
      <c r="T5" s="296" t="s">
        <v>423</v>
      </c>
    </row>
    <row r="6" spans="1:20" ht="14.25" customHeight="1" x14ac:dyDescent="0.2">
      <c r="A6" s="297"/>
      <c r="B6" s="297"/>
      <c r="C6" s="298"/>
      <c r="D6" s="296"/>
      <c r="E6" s="296"/>
      <c r="F6" s="296" t="s">
        <v>263</v>
      </c>
      <c r="G6" s="296" t="s">
        <v>275</v>
      </c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</row>
    <row r="7" spans="1:20" ht="58.5" customHeight="1" x14ac:dyDescent="0.2">
      <c r="A7" s="297"/>
      <c r="B7" s="297"/>
      <c r="C7" s="298"/>
      <c r="D7" s="296"/>
      <c r="E7" s="296"/>
      <c r="F7" s="296"/>
      <c r="G7" s="66" t="s">
        <v>268</v>
      </c>
      <c r="H7" s="66" t="s">
        <v>301</v>
      </c>
      <c r="I7" s="66" t="s">
        <v>450</v>
      </c>
      <c r="J7" s="66" t="s">
        <v>373</v>
      </c>
      <c r="K7" s="66" t="s">
        <v>269</v>
      </c>
      <c r="L7" s="66" t="s">
        <v>270</v>
      </c>
      <c r="M7" s="66" t="s">
        <v>271</v>
      </c>
      <c r="N7" s="66" t="s">
        <v>449</v>
      </c>
      <c r="O7" s="66" t="s">
        <v>276</v>
      </c>
      <c r="P7" s="66" t="s">
        <v>277</v>
      </c>
      <c r="Q7" s="296"/>
      <c r="R7" s="296"/>
      <c r="S7" s="296"/>
      <c r="T7" s="296"/>
    </row>
    <row r="8" spans="1:20" s="2" customFormat="1" x14ac:dyDescent="0.2">
      <c r="A8" s="281" t="s">
        <v>225</v>
      </c>
      <c r="B8" s="281"/>
      <c r="C8" s="281"/>
      <c r="D8" s="48">
        <f>D11+D10+D9</f>
        <v>41674987974</v>
      </c>
      <c r="E8" s="48">
        <f t="shared" ref="E8:T8" si="0">E11+E10+E9</f>
        <v>9618478240</v>
      </c>
      <c r="F8" s="48">
        <f t="shared" si="0"/>
        <v>34903531457.510002</v>
      </c>
      <c r="G8" s="48">
        <f t="shared" si="0"/>
        <v>13920153383</v>
      </c>
      <c r="H8" s="48">
        <f t="shared" si="0"/>
        <v>3649202596</v>
      </c>
      <c r="I8" s="48">
        <f t="shared" si="0"/>
        <v>85142732</v>
      </c>
      <c r="J8" s="48">
        <f t="shared" si="0"/>
        <v>450555530</v>
      </c>
      <c r="K8" s="48">
        <f t="shared" si="0"/>
        <v>2115518022.51</v>
      </c>
      <c r="L8" s="48">
        <f t="shared" si="0"/>
        <v>8315218419</v>
      </c>
      <c r="M8" s="48">
        <f t="shared" si="0"/>
        <v>2666049836</v>
      </c>
      <c r="N8" s="48">
        <f t="shared" si="0"/>
        <v>859484560</v>
      </c>
      <c r="O8" s="48">
        <f t="shared" si="0"/>
        <v>2842206379</v>
      </c>
      <c r="P8" s="48">
        <f t="shared" si="0"/>
        <v>0</v>
      </c>
      <c r="Q8" s="48">
        <f t="shared" si="0"/>
        <v>5663149924</v>
      </c>
      <c r="R8" s="48">
        <f t="shared" si="0"/>
        <v>1920074713</v>
      </c>
      <c r="S8" s="48">
        <f t="shared" si="0"/>
        <v>2344995220</v>
      </c>
      <c r="T8" s="48">
        <f t="shared" si="0"/>
        <v>96125217528.51001</v>
      </c>
    </row>
    <row r="9" spans="1:20" s="3" customFormat="1" ht="11.25" customHeight="1" x14ac:dyDescent="0.2">
      <c r="A9" s="5"/>
      <c r="B9" s="5"/>
      <c r="C9" s="11" t="s">
        <v>53</v>
      </c>
      <c r="D9" s="38">
        <f>КС!D9</f>
        <v>3679643292</v>
      </c>
      <c r="E9" s="38">
        <f>'ДС(8-26)'!D9</f>
        <v>585285415</v>
      </c>
      <c r="F9" s="38">
        <f>G9+H9+I9+J9+K9+L9+M9+N9+O9+P9</f>
        <v>663276423.19000006</v>
      </c>
      <c r="G9" s="38">
        <f>' Профилактика 8-26'!D11</f>
        <v>108533276</v>
      </c>
      <c r="H9" s="38">
        <f>'Диспан.набл.(КП) '!D9</f>
        <v>11444654</v>
      </c>
      <c r="I9" s="38">
        <f>'Дистанционное набл.(КП)'!D10</f>
        <v>537</v>
      </c>
      <c r="J9" s="38">
        <f>'Центры здоровья 8-26'!D9</f>
        <v>309513878.19</v>
      </c>
      <c r="K9" s="38">
        <f>'АПУ неотл.пом.(6-26)'!D9</f>
        <v>62847770</v>
      </c>
      <c r="L9" s="38">
        <f>'АПУ обращения  (6-26)'!D9</f>
        <v>64238710</v>
      </c>
      <c r="M9" s="38">
        <f>'ОДИ ПГГ(8-26)'!D9</f>
        <v>16760975</v>
      </c>
      <c r="N9" s="38">
        <f>'Школа(8-26)'!D8</f>
        <v>738</v>
      </c>
      <c r="O9" s="38">
        <f>'ФАП(8-26)'!D9</f>
        <v>89935885</v>
      </c>
      <c r="P9" s="37"/>
      <c r="Q9" s="38">
        <f>' СМП '!D9</f>
        <v>127298330</v>
      </c>
      <c r="R9" s="38">
        <f>'Гемодиализ по видам МП(8-26)'!D9</f>
        <v>44341194</v>
      </c>
      <c r="S9" s="38">
        <f>'Мед.реаб.(АПУ,ДС,КС)(8-26) '!D9</f>
        <v>20312245</v>
      </c>
      <c r="T9" s="38">
        <f>D9+E9+F9+Q9+R9+S9</f>
        <v>5120156899.1900005</v>
      </c>
    </row>
    <row r="10" spans="1:20" s="3" customFormat="1" ht="24.75" customHeight="1" x14ac:dyDescent="0.2">
      <c r="A10" s="5"/>
      <c r="B10" s="5"/>
      <c r="C10" s="11" t="s">
        <v>280</v>
      </c>
      <c r="D10" s="38">
        <f>КС!D10</f>
        <v>0</v>
      </c>
      <c r="E10" s="38">
        <f>'ДС(8-26)'!D10</f>
        <v>0</v>
      </c>
      <c r="F10" s="38">
        <f t="shared" ref="F10:F71" si="1">G10+H10+I10+J10+K10+L10+M10+N10+O10+P10</f>
        <v>138135199</v>
      </c>
      <c r="G10" s="38">
        <f>' Профилактика 8-26'!D12</f>
        <v>47751681</v>
      </c>
      <c r="H10" s="38">
        <f>'Диспан.набл.(КП) '!D11</f>
        <v>0</v>
      </c>
      <c r="I10" s="38">
        <f>'Дистанционное набл.(КП)'!D11</f>
        <v>0</v>
      </c>
      <c r="J10" s="38">
        <f>'Центры здоровья 8-26'!D10</f>
        <v>0</v>
      </c>
      <c r="K10" s="38">
        <f>'АПУ неотл.пом.(6-26)'!D10</f>
        <v>0</v>
      </c>
      <c r="L10" s="38">
        <f>'АПУ обращения  (6-26)'!D10</f>
        <v>90383518</v>
      </c>
      <c r="M10" s="38">
        <f>'ОДИ ПГГ(8-26)'!D10</f>
        <v>0</v>
      </c>
      <c r="N10" s="38">
        <f>'Школа(8-26)'!D9</f>
        <v>0</v>
      </c>
      <c r="O10" s="38">
        <f>'ФАП(8-26)'!D10</f>
        <v>0</v>
      </c>
      <c r="P10" s="37"/>
      <c r="Q10" s="38">
        <f>' СМП '!D10</f>
        <v>0</v>
      </c>
      <c r="R10" s="38">
        <f>'Гемодиализ по видам МП(8-26)'!D10</f>
        <v>0</v>
      </c>
      <c r="S10" s="38">
        <f>'Мед.реаб.(АПУ,ДС,КС)(8-26) '!D10</f>
        <v>0</v>
      </c>
      <c r="T10" s="38">
        <f>D10+E10+F10+Q10+R10+S10</f>
        <v>138135199</v>
      </c>
    </row>
    <row r="11" spans="1:20" s="2" customFormat="1" x14ac:dyDescent="0.2">
      <c r="A11" s="281" t="s">
        <v>224</v>
      </c>
      <c r="B11" s="281"/>
      <c r="C11" s="281"/>
      <c r="D11" s="48">
        <f t="shared" ref="D11:T11" si="2">SUM(D12:D149)-D92</f>
        <v>37995344682</v>
      </c>
      <c r="E11" s="48">
        <f t="shared" si="2"/>
        <v>9033192825</v>
      </c>
      <c r="F11" s="48">
        <f t="shared" si="2"/>
        <v>34102119835.32</v>
      </c>
      <c r="G11" s="48">
        <f t="shared" si="2"/>
        <v>13763868426</v>
      </c>
      <c r="H11" s="48">
        <f t="shared" si="2"/>
        <v>3637757942</v>
      </c>
      <c r="I11" s="48">
        <f t="shared" si="2"/>
        <v>85142195</v>
      </c>
      <c r="J11" s="48">
        <f t="shared" si="2"/>
        <v>141041651.81</v>
      </c>
      <c r="K11" s="48">
        <f t="shared" si="2"/>
        <v>2052670252.51</v>
      </c>
      <c r="L11" s="48">
        <f t="shared" si="2"/>
        <v>8160596191</v>
      </c>
      <c r="M11" s="48">
        <f t="shared" si="2"/>
        <v>2649288861</v>
      </c>
      <c r="N11" s="48">
        <f t="shared" si="2"/>
        <v>859483822</v>
      </c>
      <c r="O11" s="48">
        <f t="shared" si="2"/>
        <v>2752270494</v>
      </c>
      <c r="P11" s="48">
        <f t="shared" si="2"/>
        <v>0</v>
      </c>
      <c r="Q11" s="48">
        <f t="shared" si="2"/>
        <v>5535851594</v>
      </c>
      <c r="R11" s="48">
        <f t="shared" si="2"/>
        <v>1875733519</v>
      </c>
      <c r="S11" s="48">
        <f t="shared" si="2"/>
        <v>2324682975</v>
      </c>
      <c r="T11" s="48">
        <f t="shared" si="2"/>
        <v>90866925430.320007</v>
      </c>
    </row>
    <row r="12" spans="1:20" s="1" customFormat="1" ht="12" customHeight="1" x14ac:dyDescent="0.2">
      <c r="A12" s="20">
        <v>1</v>
      </c>
      <c r="B12" s="12" t="s">
        <v>57</v>
      </c>
      <c r="C12" s="10" t="s">
        <v>41</v>
      </c>
      <c r="D12" s="38">
        <f>КС!D12</f>
        <v>67665740</v>
      </c>
      <c r="E12" s="38">
        <f>'ДС(8-26)'!D12</f>
        <v>11708608</v>
      </c>
      <c r="F12" s="38">
        <f t="shared" si="1"/>
        <v>175890158</v>
      </c>
      <c r="G12" s="38">
        <f>' Профилактика 8-26'!D14</f>
        <v>55665417</v>
      </c>
      <c r="H12" s="38">
        <f>'Диспан.набл.(КП) '!D13</f>
        <v>19084618</v>
      </c>
      <c r="I12" s="38">
        <f>'Дистанционное набл.(КП)'!D13</f>
        <v>528771</v>
      </c>
      <c r="J12" s="38">
        <f>'Центры здоровья 8-26'!D12</f>
        <v>0</v>
      </c>
      <c r="K12" s="38">
        <f>'АПУ неотл.пом.(6-26)'!D12</f>
        <v>9747480</v>
      </c>
      <c r="L12" s="38">
        <f>'АПУ обращения  (6-26)'!D12</f>
        <v>35973864</v>
      </c>
      <c r="M12" s="38">
        <f>'ОДИ ПГГ(8-26)'!D12</f>
        <v>2054406</v>
      </c>
      <c r="N12" s="38">
        <f>'Школа(8-26)'!D11</f>
        <v>5513945</v>
      </c>
      <c r="O12" s="38">
        <f>'ФАП(8-26)'!D12</f>
        <v>47321657</v>
      </c>
      <c r="P12" s="38"/>
      <c r="Q12" s="38">
        <f>' СМП '!D12</f>
        <v>0</v>
      </c>
      <c r="R12" s="38">
        <f>'Гемодиализ по видам МП(8-26)'!D12</f>
        <v>0</v>
      </c>
      <c r="S12" s="38">
        <f>'Мед.реаб.(АПУ,ДС,КС)(8-26) '!D12</f>
        <v>0</v>
      </c>
      <c r="T12" s="38">
        <f t="shared" ref="T12:T43" si="3">D12+E12+F12+Q12+R12+S12</f>
        <v>255264506</v>
      </c>
    </row>
    <row r="13" spans="1:20" s="1" customFormat="1" x14ac:dyDescent="0.2">
      <c r="A13" s="20">
        <v>2</v>
      </c>
      <c r="B13" s="13" t="s">
        <v>58</v>
      </c>
      <c r="C13" s="10" t="s">
        <v>210</v>
      </c>
      <c r="D13" s="38">
        <f>КС!D13</f>
        <v>55481427</v>
      </c>
      <c r="E13" s="38">
        <f>'ДС(8-26)'!D13</f>
        <v>12834392</v>
      </c>
      <c r="F13" s="38">
        <f t="shared" si="1"/>
        <v>175660337</v>
      </c>
      <c r="G13" s="38">
        <f>' Профилактика 8-26'!D15</f>
        <v>55572297</v>
      </c>
      <c r="H13" s="38">
        <f>'Диспан.набл.(КП) '!D14</f>
        <v>18495694</v>
      </c>
      <c r="I13" s="38">
        <f>'Дистанционное набл.(КП)'!D14</f>
        <v>507065</v>
      </c>
      <c r="J13" s="38">
        <f>'Центры здоровья 8-26'!D13</f>
        <v>0</v>
      </c>
      <c r="K13" s="38">
        <f>'АПУ неотл.пом.(6-26)'!D13</f>
        <v>9844331</v>
      </c>
      <c r="L13" s="38">
        <f>'АПУ обращения  (6-26)'!D13</f>
        <v>36320574</v>
      </c>
      <c r="M13" s="38">
        <f>'ОДИ ПГГ(8-26)'!D13</f>
        <v>2193661</v>
      </c>
      <c r="N13" s="38">
        <f>'Школа(8-26)'!D12</f>
        <v>4418825</v>
      </c>
      <c r="O13" s="38">
        <f>'ФАП(8-26)'!D13</f>
        <v>48307890</v>
      </c>
      <c r="P13" s="38"/>
      <c r="Q13" s="38">
        <f>' СМП '!D13</f>
        <v>0</v>
      </c>
      <c r="R13" s="38">
        <f>'Гемодиализ по видам МП(8-26)'!D13</f>
        <v>0</v>
      </c>
      <c r="S13" s="38">
        <f>'Мед.реаб.(АПУ,ДС,КС)(8-26) '!D13</f>
        <v>0</v>
      </c>
      <c r="T13" s="38">
        <f t="shared" si="3"/>
        <v>243976156</v>
      </c>
    </row>
    <row r="14" spans="1:20" s="19" customFormat="1" x14ac:dyDescent="0.2">
      <c r="A14" s="20">
        <v>3</v>
      </c>
      <c r="B14" s="21" t="s">
        <v>59</v>
      </c>
      <c r="C14" s="10" t="s">
        <v>5</v>
      </c>
      <c r="D14" s="38">
        <f>КС!D14</f>
        <v>327020258</v>
      </c>
      <c r="E14" s="38">
        <f>'ДС(8-26)'!D14</f>
        <v>39532415</v>
      </c>
      <c r="F14" s="38">
        <f t="shared" si="1"/>
        <v>455931991.73000002</v>
      </c>
      <c r="G14" s="38">
        <f>' Профилактика 8-26'!D16</f>
        <v>188737805</v>
      </c>
      <c r="H14" s="38">
        <f>'Диспан.набл.(КП) '!D15</f>
        <v>44623538</v>
      </c>
      <c r="I14" s="38">
        <f>'Дистанционное набл.(КП)'!D15</f>
        <v>1387840</v>
      </c>
      <c r="J14" s="38">
        <f>'Центры здоровья 8-26'!D14</f>
        <v>5304512.7300000004</v>
      </c>
      <c r="K14" s="38">
        <f>'АПУ неотл.пом.(6-26)'!D14</f>
        <v>26443870</v>
      </c>
      <c r="L14" s="38">
        <f>'АПУ обращения  (6-26)'!D14</f>
        <v>111475460</v>
      </c>
      <c r="M14" s="38">
        <f>'ОДИ ПГГ(8-26)'!D14</f>
        <v>29444840</v>
      </c>
      <c r="N14" s="38">
        <f>'Школа(8-26)'!D13</f>
        <v>13535650</v>
      </c>
      <c r="O14" s="38">
        <f>'ФАП(8-26)'!D14</f>
        <v>34978476</v>
      </c>
      <c r="P14" s="39"/>
      <c r="Q14" s="38">
        <f>' СМП '!D14</f>
        <v>200243008</v>
      </c>
      <c r="R14" s="38">
        <f>'Гемодиализ по видам МП(8-26)'!D14</f>
        <v>0</v>
      </c>
      <c r="S14" s="38">
        <f>'Мед.реаб.(АПУ,ДС,КС)(8-26) '!D14</f>
        <v>14059298</v>
      </c>
      <c r="T14" s="38">
        <f t="shared" si="3"/>
        <v>1036786970.73</v>
      </c>
    </row>
    <row r="15" spans="1:20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>КС!D15</f>
        <v>57918046</v>
      </c>
      <c r="E15" s="38">
        <f>'ДС(8-26)'!D15</f>
        <v>12552015</v>
      </c>
      <c r="F15" s="38">
        <f t="shared" si="1"/>
        <v>193094932</v>
      </c>
      <c r="G15" s="38">
        <f>' Профилактика 8-26'!D17</f>
        <v>57387464</v>
      </c>
      <c r="H15" s="38">
        <f>'Диспан.набл.(КП) '!D16</f>
        <v>22535041</v>
      </c>
      <c r="I15" s="38">
        <f>'Дистанционное набл.(КП)'!D16</f>
        <v>613188</v>
      </c>
      <c r="J15" s="38">
        <f>'Центры здоровья 8-26'!D15</f>
        <v>0</v>
      </c>
      <c r="K15" s="38">
        <f>'АПУ неотл.пом.(6-26)'!D15</f>
        <v>10197723</v>
      </c>
      <c r="L15" s="38">
        <f>'АПУ обращения  (6-26)'!D15</f>
        <v>38655617</v>
      </c>
      <c r="M15" s="38">
        <f>'ОДИ ПГГ(8-26)'!D15</f>
        <v>1690157</v>
      </c>
      <c r="N15" s="38">
        <f>'Школа(8-26)'!D14</f>
        <v>4542030</v>
      </c>
      <c r="O15" s="38">
        <f>'ФАП(8-26)'!D15</f>
        <v>57473712</v>
      </c>
      <c r="P15" s="38"/>
      <c r="Q15" s="38">
        <f>' СМП '!D15</f>
        <v>0</v>
      </c>
      <c r="R15" s="38">
        <f>'Гемодиализ по видам МП(8-26)'!D15</f>
        <v>0</v>
      </c>
      <c r="S15" s="38">
        <f>'Мед.реаб.(АПУ,ДС,КС)(8-26) '!D15</f>
        <v>0</v>
      </c>
      <c r="T15" s="38">
        <f t="shared" si="3"/>
        <v>263564993</v>
      </c>
    </row>
    <row r="16" spans="1:20" s="1" customFormat="1" x14ac:dyDescent="0.2">
      <c r="A16" s="20">
        <v>5</v>
      </c>
      <c r="B16" s="12" t="s">
        <v>61</v>
      </c>
      <c r="C16" s="10" t="s">
        <v>8</v>
      </c>
      <c r="D16" s="38">
        <f>КС!D16</f>
        <v>68849395</v>
      </c>
      <c r="E16" s="38">
        <f>'ДС(8-26)'!D16</f>
        <v>14409629</v>
      </c>
      <c r="F16" s="38">
        <f t="shared" si="1"/>
        <v>195394630</v>
      </c>
      <c r="G16" s="38">
        <f>' Профилактика 8-26'!D18</f>
        <v>66765653</v>
      </c>
      <c r="H16" s="38">
        <f>'Диспан.набл.(КП) '!D17</f>
        <v>21790601</v>
      </c>
      <c r="I16" s="38">
        <f>'Дистанционное набл.(КП)'!D17</f>
        <v>559109</v>
      </c>
      <c r="J16" s="38">
        <f>'Центры здоровья 8-26'!D16</f>
        <v>0</v>
      </c>
      <c r="K16" s="38">
        <f>'АПУ неотл.пом.(6-26)'!D16</f>
        <v>11741049</v>
      </c>
      <c r="L16" s="38">
        <f>'АПУ обращения  (6-26)'!D16</f>
        <v>41880471</v>
      </c>
      <c r="M16" s="38">
        <f>'ОДИ ПГГ(8-26)'!D16</f>
        <v>2602922</v>
      </c>
      <c r="N16" s="38">
        <f>'Школа(8-26)'!D15</f>
        <v>4964369</v>
      </c>
      <c r="O16" s="38">
        <f>'ФАП(8-26)'!D16</f>
        <v>45090456</v>
      </c>
      <c r="P16" s="38"/>
      <c r="Q16" s="38">
        <f>' СМП '!D16</f>
        <v>0</v>
      </c>
      <c r="R16" s="38">
        <f>'Гемодиализ по видам МП(8-26)'!D16</f>
        <v>0</v>
      </c>
      <c r="S16" s="38">
        <f>'Мед.реаб.(АПУ,ДС,КС)(8-26) '!D16</f>
        <v>0</v>
      </c>
      <c r="T16" s="38">
        <f t="shared" si="3"/>
        <v>278653654</v>
      </c>
    </row>
    <row r="17" spans="1:20" s="19" customFormat="1" x14ac:dyDescent="0.2">
      <c r="A17" s="20">
        <v>6</v>
      </c>
      <c r="B17" s="21" t="s">
        <v>62</v>
      </c>
      <c r="C17" s="10" t="s">
        <v>63</v>
      </c>
      <c r="D17" s="38">
        <f>КС!D17</f>
        <v>939137414</v>
      </c>
      <c r="E17" s="38">
        <f>'ДС(8-26)'!D17</f>
        <v>149089009</v>
      </c>
      <c r="F17" s="38">
        <f t="shared" si="1"/>
        <v>1135966522.9000001</v>
      </c>
      <c r="G17" s="38">
        <f>' Профилактика 8-26'!D19</f>
        <v>511623296</v>
      </c>
      <c r="H17" s="38">
        <f>'Диспан.набл.(КП) '!D18</f>
        <v>131771908</v>
      </c>
      <c r="I17" s="38">
        <f>'Дистанционное набл.(КП)'!D18</f>
        <v>2699150</v>
      </c>
      <c r="J17" s="38">
        <f>'Центры здоровья 8-26'!D17</f>
        <v>9203180.8999999985</v>
      </c>
      <c r="K17" s="38">
        <f>'АПУ неотл.пом.(6-26)'!D17</f>
        <v>81204208</v>
      </c>
      <c r="L17" s="38">
        <f>'АПУ обращения  (6-26)'!D17</f>
        <v>297519726</v>
      </c>
      <c r="M17" s="38">
        <f>'ОДИ ПГГ(8-26)'!D17</f>
        <v>68947511</v>
      </c>
      <c r="N17" s="38">
        <f>'Школа(8-26)'!D16</f>
        <v>28780584</v>
      </c>
      <c r="O17" s="38">
        <f>'ФАП(8-26)'!D17</f>
        <v>4216959</v>
      </c>
      <c r="P17" s="39"/>
      <c r="Q17" s="38">
        <f>' СМП '!D17</f>
        <v>432328698</v>
      </c>
      <c r="R17" s="38">
        <f>'Гемодиализ по видам МП(8-26)'!D17</f>
        <v>1337280</v>
      </c>
      <c r="S17" s="38">
        <f>'Мед.реаб.(АПУ,ДС,КС)(8-26) '!D17</f>
        <v>40112518</v>
      </c>
      <c r="T17" s="38">
        <f t="shared" si="3"/>
        <v>2697971441.9000001</v>
      </c>
    </row>
    <row r="18" spans="1:20" s="1" customFormat="1" x14ac:dyDescent="0.2">
      <c r="A18" s="20">
        <v>7</v>
      </c>
      <c r="B18" s="12" t="s">
        <v>64</v>
      </c>
      <c r="C18" s="10" t="s">
        <v>212</v>
      </c>
      <c r="D18" s="38">
        <f>КС!D18</f>
        <v>284045114</v>
      </c>
      <c r="E18" s="38">
        <f>'ДС(8-26)'!D18</f>
        <v>34437505</v>
      </c>
      <c r="F18" s="38">
        <f t="shared" si="1"/>
        <v>450291507.73000002</v>
      </c>
      <c r="G18" s="38">
        <f>' Профилактика 8-26'!D20</f>
        <v>179574296</v>
      </c>
      <c r="H18" s="38">
        <f>'Диспан.набл.(КП) '!D19</f>
        <v>56723851</v>
      </c>
      <c r="I18" s="38">
        <f>'Дистанционное набл.(КП)'!D19</f>
        <v>1246083</v>
      </c>
      <c r="J18" s="38">
        <f>'Центры здоровья 8-26'!D18</f>
        <v>4722919.7300000004</v>
      </c>
      <c r="K18" s="38">
        <f>'АПУ неотл.пом.(6-26)'!D18</f>
        <v>29751419</v>
      </c>
      <c r="L18" s="38">
        <f>'АПУ обращения  (6-26)'!D18</f>
        <v>108948239</v>
      </c>
      <c r="M18" s="38">
        <f>'ОДИ ПГГ(8-26)'!D18</f>
        <v>16180606</v>
      </c>
      <c r="N18" s="38">
        <f>'Школа(8-26)'!D17</f>
        <v>9997910</v>
      </c>
      <c r="O18" s="38">
        <f>'ФАП(8-26)'!D18</f>
        <v>43146184</v>
      </c>
      <c r="P18" s="38"/>
      <c r="Q18" s="38">
        <f>' СМП '!D18</f>
        <v>0</v>
      </c>
      <c r="R18" s="38">
        <f>'Гемодиализ по видам МП(8-26)'!D18</f>
        <v>0</v>
      </c>
      <c r="S18" s="38">
        <f>'Мед.реаб.(АПУ,ДС,КС)(8-26) '!D18</f>
        <v>24603777</v>
      </c>
      <c r="T18" s="38">
        <f t="shared" si="3"/>
        <v>793377903.73000002</v>
      </c>
    </row>
    <row r="19" spans="1:20" s="1" customFormat="1" x14ac:dyDescent="0.2">
      <c r="A19" s="20">
        <v>8</v>
      </c>
      <c r="B19" s="21" t="s">
        <v>65</v>
      </c>
      <c r="C19" s="10" t="s">
        <v>17</v>
      </c>
      <c r="D19" s="38">
        <f>КС!D19</f>
        <v>53698919</v>
      </c>
      <c r="E19" s="38">
        <f>'ДС(8-26)'!D19</f>
        <v>15540119</v>
      </c>
      <c r="F19" s="38">
        <f t="shared" si="1"/>
        <v>189744312</v>
      </c>
      <c r="G19" s="38">
        <f>' Профилактика 8-26'!D21</f>
        <v>70903712</v>
      </c>
      <c r="H19" s="38">
        <f>'Диспан.набл.(КП) '!D20</f>
        <v>19123811</v>
      </c>
      <c r="I19" s="38">
        <f>'Дистанционное набл.(КП)'!D20</f>
        <v>511002</v>
      </c>
      <c r="J19" s="38">
        <f>'Центры здоровья 8-26'!D19</f>
        <v>0</v>
      </c>
      <c r="K19" s="38">
        <f>'АПУ неотл.пом.(6-26)'!D19</f>
        <v>11482696</v>
      </c>
      <c r="L19" s="38">
        <f>'АПУ обращения  (6-26)'!D19</f>
        <v>43520154</v>
      </c>
      <c r="M19" s="38">
        <f>'ОДИ ПГГ(8-26)'!D19</f>
        <v>1794457</v>
      </c>
      <c r="N19" s="38">
        <f>'Школа(8-26)'!D18</f>
        <v>2838200</v>
      </c>
      <c r="O19" s="38">
        <f>'ФАП(8-26)'!D19</f>
        <v>39570280</v>
      </c>
      <c r="P19" s="38"/>
      <c r="Q19" s="38">
        <f>' СМП '!D19</f>
        <v>0</v>
      </c>
      <c r="R19" s="38">
        <f>'Гемодиализ по видам МП(8-26)'!D19</f>
        <v>0</v>
      </c>
      <c r="S19" s="38">
        <f>'Мед.реаб.(АПУ,ДС,КС)(8-26) '!D19</f>
        <v>0</v>
      </c>
      <c r="T19" s="38">
        <f t="shared" si="3"/>
        <v>258983350</v>
      </c>
    </row>
    <row r="20" spans="1:20" s="1" customFormat="1" x14ac:dyDescent="0.2">
      <c r="A20" s="20">
        <v>9</v>
      </c>
      <c r="B20" s="21" t="s">
        <v>66</v>
      </c>
      <c r="C20" s="10" t="s">
        <v>6</v>
      </c>
      <c r="D20" s="38">
        <f>КС!D20</f>
        <v>81118103</v>
      </c>
      <c r="E20" s="38">
        <f>'ДС(8-26)'!D20</f>
        <v>13366071</v>
      </c>
      <c r="F20" s="38">
        <f t="shared" si="1"/>
        <v>199265414</v>
      </c>
      <c r="G20" s="38">
        <f>' Профилактика 8-26'!D22</f>
        <v>61116425</v>
      </c>
      <c r="H20" s="38">
        <f>'Диспан.набл.(КП) '!D21</f>
        <v>23955095</v>
      </c>
      <c r="I20" s="38">
        <f>'Дистанционное набл.(КП)'!D21</f>
        <v>644593</v>
      </c>
      <c r="J20" s="38">
        <f>'Центры здоровья 8-26'!D20</f>
        <v>0</v>
      </c>
      <c r="K20" s="38">
        <f>'АПУ неотл.пом.(6-26)'!D20</f>
        <v>10562058</v>
      </c>
      <c r="L20" s="38">
        <f>'АПУ обращения  (6-26)'!D20</f>
        <v>41664130</v>
      </c>
      <c r="M20" s="38">
        <f>'ОДИ ПГГ(8-26)'!D20</f>
        <v>2433101</v>
      </c>
      <c r="N20" s="38">
        <f>'Школа(8-26)'!D19</f>
        <v>5730545</v>
      </c>
      <c r="O20" s="38">
        <f>'ФАП(8-26)'!D20</f>
        <v>53159467</v>
      </c>
      <c r="P20" s="38"/>
      <c r="Q20" s="38">
        <f>' СМП '!D20</f>
        <v>0</v>
      </c>
      <c r="R20" s="38">
        <f>'Гемодиализ по видам МП(8-26)'!D20</f>
        <v>0</v>
      </c>
      <c r="S20" s="38">
        <f>'Мед.реаб.(АПУ,ДС,КС)(8-26) '!D20</f>
        <v>0</v>
      </c>
      <c r="T20" s="38">
        <f t="shared" si="3"/>
        <v>293749588</v>
      </c>
    </row>
    <row r="21" spans="1:20" s="1" customFormat="1" x14ac:dyDescent="0.2">
      <c r="A21" s="20">
        <v>10</v>
      </c>
      <c r="B21" s="21" t="s">
        <v>67</v>
      </c>
      <c r="C21" s="10" t="s">
        <v>18</v>
      </c>
      <c r="D21" s="38">
        <f>КС!D21</f>
        <v>65548417</v>
      </c>
      <c r="E21" s="38">
        <f>'ДС(8-26)'!D21</f>
        <v>18064145</v>
      </c>
      <c r="F21" s="38">
        <f t="shared" si="1"/>
        <v>239093384</v>
      </c>
      <c r="G21" s="38">
        <f>' Профилактика 8-26'!D23</f>
        <v>81508536</v>
      </c>
      <c r="H21" s="38">
        <f>'Диспан.набл.(КП) '!D22</f>
        <v>31965883</v>
      </c>
      <c r="I21" s="38">
        <f>'Дистанционное набл.(КП)'!D22</f>
        <v>762450</v>
      </c>
      <c r="J21" s="38">
        <f>'Центры здоровья 8-26'!D21</f>
        <v>0</v>
      </c>
      <c r="K21" s="38">
        <f>'АПУ неотл.пом.(6-26)'!D21</f>
        <v>14969148</v>
      </c>
      <c r="L21" s="38">
        <f>'АПУ обращения  (6-26)'!D21</f>
        <v>52798820</v>
      </c>
      <c r="M21" s="38">
        <f>'ОДИ ПГГ(8-26)'!D21</f>
        <v>3370485</v>
      </c>
      <c r="N21" s="38">
        <f>'Школа(8-26)'!D20</f>
        <v>6183107</v>
      </c>
      <c r="O21" s="38">
        <f>'ФАП(8-26)'!D21</f>
        <v>47534955</v>
      </c>
      <c r="P21" s="38"/>
      <c r="Q21" s="38">
        <f>' СМП '!D21</f>
        <v>0</v>
      </c>
      <c r="R21" s="38">
        <f>'Гемодиализ по видам МП(8-26)'!D21</f>
        <v>0</v>
      </c>
      <c r="S21" s="38">
        <f>'Мед.реаб.(АПУ,ДС,КС)(8-26) '!D21</f>
        <v>0</v>
      </c>
      <c r="T21" s="38">
        <f t="shared" si="3"/>
        <v>322705946</v>
      </c>
    </row>
    <row r="22" spans="1:20" s="1" customFormat="1" x14ac:dyDescent="0.2">
      <c r="A22" s="20">
        <v>11</v>
      </c>
      <c r="B22" s="21" t="s">
        <v>68</v>
      </c>
      <c r="C22" s="10" t="s">
        <v>7</v>
      </c>
      <c r="D22" s="38">
        <f>КС!D22</f>
        <v>68171437</v>
      </c>
      <c r="E22" s="38">
        <f>'ДС(8-26)'!D22</f>
        <v>12799941</v>
      </c>
      <c r="F22" s="38">
        <f t="shared" si="1"/>
        <v>187539237</v>
      </c>
      <c r="G22" s="38">
        <f>' Профилактика 8-26'!D24</f>
        <v>63262660</v>
      </c>
      <c r="H22" s="38">
        <f>'Диспан.набл.(КП) '!D23</f>
        <v>20261570</v>
      </c>
      <c r="I22" s="38">
        <f>'Дистанционное набл.(КП)'!D23</f>
        <v>597148</v>
      </c>
      <c r="J22" s="38">
        <f>'Центры здоровья 8-26'!D22</f>
        <v>0</v>
      </c>
      <c r="K22" s="38">
        <f>'АПУ неотл.пом.(6-26)'!D22</f>
        <v>10809907</v>
      </c>
      <c r="L22" s="38">
        <f>'АПУ обращения  (6-26)'!D22</f>
        <v>41248480</v>
      </c>
      <c r="M22" s="38">
        <f>'ОДИ ПГГ(8-26)'!D22</f>
        <v>2441927</v>
      </c>
      <c r="N22" s="38">
        <f>'Школа(8-26)'!D21</f>
        <v>4927675</v>
      </c>
      <c r="O22" s="38">
        <f>'ФАП(8-26)'!D22</f>
        <v>43989870</v>
      </c>
      <c r="P22" s="38"/>
      <c r="Q22" s="38">
        <f>' СМП '!D22</f>
        <v>0</v>
      </c>
      <c r="R22" s="38">
        <f>'Гемодиализ по видам МП(8-26)'!D22</f>
        <v>0</v>
      </c>
      <c r="S22" s="38">
        <f>'Мед.реаб.(АПУ,ДС,КС)(8-26) '!D22</f>
        <v>0</v>
      </c>
      <c r="T22" s="38">
        <f t="shared" si="3"/>
        <v>268510615</v>
      </c>
    </row>
    <row r="23" spans="1:20" s="1" customFormat="1" x14ac:dyDescent="0.2">
      <c r="A23" s="20">
        <v>12</v>
      </c>
      <c r="B23" s="21" t="s">
        <v>69</v>
      </c>
      <c r="C23" s="10" t="s">
        <v>19</v>
      </c>
      <c r="D23" s="38">
        <f>КС!D23</f>
        <v>161810367</v>
      </c>
      <c r="E23" s="38">
        <f>'ДС(8-26)'!D23</f>
        <v>28103532</v>
      </c>
      <c r="F23" s="38">
        <f t="shared" si="1"/>
        <v>354322903</v>
      </c>
      <c r="G23" s="38">
        <f>' Профилактика 8-26'!D25</f>
        <v>129978296</v>
      </c>
      <c r="H23" s="38">
        <f>'Диспан.набл.(КП) '!D24</f>
        <v>40890918</v>
      </c>
      <c r="I23" s="38">
        <f>'Дистанционное набл.(КП)'!D24</f>
        <v>1075175</v>
      </c>
      <c r="J23" s="38">
        <f>'Центры здоровья 8-26'!D23</f>
        <v>0</v>
      </c>
      <c r="K23" s="38">
        <f>'АПУ неотл.пом.(6-26)'!D23</f>
        <v>22844612</v>
      </c>
      <c r="L23" s="38">
        <f>'АПУ обращения  (6-26)'!D23</f>
        <v>77908189</v>
      </c>
      <c r="M23" s="38">
        <f>'ОДИ ПГГ(8-26)'!D23</f>
        <v>7160691</v>
      </c>
      <c r="N23" s="38">
        <f>'Школа(8-26)'!D22</f>
        <v>8092395</v>
      </c>
      <c r="O23" s="38">
        <f>'ФАП(8-26)'!D23</f>
        <v>66372627</v>
      </c>
      <c r="P23" s="38"/>
      <c r="Q23" s="38">
        <f>' СМП '!D23</f>
        <v>0</v>
      </c>
      <c r="R23" s="38">
        <f>'Гемодиализ по видам МП(8-26)'!D23</f>
        <v>0</v>
      </c>
      <c r="S23" s="38">
        <f>'Мед.реаб.(АПУ,ДС,КС)(8-26) '!D23</f>
        <v>0</v>
      </c>
      <c r="T23" s="38">
        <f t="shared" si="3"/>
        <v>544236802</v>
      </c>
    </row>
    <row r="24" spans="1:20" s="1" customFormat="1" x14ac:dyDescent="0.2">
      <c r="A24" s="20">
        <v>13</v>
      </c>
      <c r="B24" s="21" t="s">
        <v>231</v>
      </c>
      <c r="C24" s="10" t="s">
        <v>232</v>
      </c>
      <c r="D24" s="38">
        <f>КС!D24</f>
        <v>0</v>
      </c>
      <c r="E24" s="38">
        <f>'ДС(8-26)'!D24</f>
        <v>0</v>
      </c>
      <c r="F24" s="38">
        <f t="shared" si="1"/>
        <v>9384015</v>
      </c>
      <c r="G24" s="38">
        <f>' Профилактика 8-26'!D26</f>
        <v>0</v>
      </c>
      <c r="H24" s="38">
        <f>'Диспан.набл.(КП) '!D25</f>
        <v>0</v>
      </c>
      <c r="I24" s="38">
        <f>'Дистанционное набл.(КП)'!D25</f>
        <v>0</v>
      </c>
      <c r="J24" s="38">
        <f>'Центры здоровья 8-26'!D24</f>
        <v>0</v>
      </c>
      <c r="K24" s="38">
        <f>'АПУ неотл.пом.(6-26)'!D24</f>
        <v>0</v>
      </c>
      <c r="L24" s="38">
        <f>'АПУ обращения  (6-26)'!D24</f>
        <v>0</v>
      </c>
      <c r="M24" s="38">
        <f>'ОДИ ПГГ(8-26)'!D24</f>
        <v>9384015</v>
      </c>
      <c r="N24" s="38">
        <f>'Школа(8-26)'!D23</f>
        <v>0</v>
      </c>
      <c r="O24" s="38">
        <f>'ФАП(8-26)'!D24</f>
        <v>0</v>
      </c>
      <c r="P24" s="38"/>
      <c r="Q24" s="38">
        <f>' СМП '!D24</f>
        <v>0</v>
      </c>
      <c r="R24" s="38">
        <f>'Гемодиализ по видам МП(8-26)'!D24</f>
        <v>0</v>
      </c>
      <c r="S24" s="38">
        <f>'Мед.реаб.(АПУ,ДС,КС)(8-26) '!D24</f>
        <v>0</v>
      </c>
      <c r="T24" s="38">
        <f t="shared" si="3"/>
        <v>9384015</v>
      </c>
    </row>
    <row r="25" spans="1:20" s="1" customFormat="1" x14ac:dyDescent="0.2">
      <c r="A25" s="20">
        <v>14</v>
      </c>
      <c r="B25" s="21" t="s">
        <v>70</v>
      </c>
      <c r="C25" s="10" t="s">
        <v>22</v>
      </c>
      <c r="D25" s="38">
        <f>КС!D25</f>
        <v>74899109</v>
      </c>
      <c r="E25" s="38">
        <f>'ДС(8-26)'!D25</f>
        <v>50597515</v>
      </c>
      <c r="F25" s="38">
        <f t="shared" si="1"/>
        <v>228506139</v>
      </c>
      <c r="G25" s="38">
        <f>' Профилактика 8-26'!D27</f>
        <v>85467065</v>
      </c>
      <c r="H25" s="38">
        <f>'Диспан.набл.(КП) '!D26</f>
        <v>24056579</v>
      </c>
      <c r="I25" s="38">
        <f>'Дистанционное набл.(КП)'!D26</f>
        <v>657628</v>
      </c>
      <c r="J25" s="38">
        <f>'Центры здоровья 8-26'!D25</f>
        <v>0</v>
      </c>
      <c r="K25" s="38">
        <f>'АПУ неотл.пом.(6-26)'!D25</f>
        <v>12907339</v>
      </c>
      <c r="L25" s="38">
        <f>'АПУ обращения  (6-26)'!D25</f>
        <v>51101207</v>
      </c>
      <c r="M25" s="38">
        <f>'ОДИ ПГГ(8-26)'!D25</f>
        <v>1802587</v>
      </c>
      <c r="N25" s="38">
        <f>'Школа(8-26)'!D24</f>
        <v>5306973</v>
      </c>
      <c r="O25" s="38">
        <f>'ФАП(8-26)'!D25</f>
        <v>47206761</v>
      </c>
      <c r="P25" s="38"/>
      <c r="Q25" s="38">
        <f>' СМП '!D25</f>
        <v>0</v>
      </c>
      <c r="R25" s="38">
        <f>'Гемодиализ по видам МП(8-26)'!D25</f>
        <v>0</v>
      </c>
      <c r="S25" s="38">
        <f>'Мед.реаб.(АПУ,ДС,КС)(8-26) '!D25</f>
        <v>0</v>
      </c>
      <c r="T25" s="38">
        <f t="shared" si="3"/>
        <v>354002763</v>
      </c>
    </row>
    <row r="26" spans="1:20" s="1" customFormat="1" x14ac:dyDescent="0.2">
      <c r="A26" s="20">
        <v>15</v>
      </c>
      <c r="B26" s="21" t="s">
        <v>71</v>
      </c>
      <c r="C26" s="10" t="s">
        <v>10</v>
      </c>
      <c r="D26" s="38">
        <f>КС!D26</f>
        <v>108184820</v>
      </c>
      <c r="E26" s="38">
        <f>'ДС(8-26)'!D26</f>
        <v>25448289</v>
      </c>
      <c r="F26" s="38">
        <f t="shared" si="1"/>
        <v>358138564</v>
      </c>
      <c r="G26" s="38">
        <f>' Профилактика 8-26'!D28</f>
        <v>130171585</v>
      </c>
      <c r="H26" s="38">
        <f>'Диспан.набл.(КП) '!D27</f>
        <v>26800935</v>
      </c>
      <c r="I26" s="38">
        <f>'Дистанционное набл.(КП)'!D27</f>
        <v>750347</v>
      </c>
      <c r="J26" s="38">
        <f>'Центры здоровья 8-26'!D26</f>
        <v>0</v>
      </c>
      <c r="K26" s="38">
        <f>'АПУ неотл.пом.(6-26)'!D26</f>
        <v>21899734</v>
      </c>
      <c r="L26" s="38">
        <f>'АПУ обращения  (6-26)'!D26</f>
        <v>76981448</v>
      </c>
      <c r="M26" s="38">
        <f>'ОДИ ПГГ(8-26)'!D26</f>
        <v>7294124</v>
      </c>
      <c r="N26" s="38">
        <f>'Школа(8-26)'!D25</f>
        <v>6558029</v>
      </c>
      <c r="O26" s="38">
        <f>'ФАП(8-26)'!D26</f>
        <v>87682362</v>
      </c>
      <c r="P26" s="38"/>
      <c r="Q26" s="38">
        <f>' СМП '!D26</f>
        <v>0</v>
      </c>
      <c r="R26" s="38">
        <f>'Гемодиализ по видам МП(8-26)'!D26</f>
        <v>0</v>
      </c>
      <c r="S26" s="38">
        <f>'Мед.реаб.(АПУ,ДС,КС)(8-26) '!D26</f>
        <v>0</v>
      </c>
      <c r="T26" s="38">
        <f t="shared" si="3"/>
        <v>491771673</v>
      </c>
    </row>
    <row r="27" spans="1:20" s="1" customFormat="1" x14ac:dyDescent="0.2">
      <c r="A27" s="20">
        <v>16</v>
      </c>
      <c r="B27" s="21" t="s">
        <v>72</v>
      </c>
      <c r="C27" s="10" t="s">
        <v>343</v>
      </c>
      <c r="D27" s="38">
        <f>КС!D27</f>
        <v>161516461</v>
      </c>
      <c r="E27" s="38">
        <f>'ДС(8-26)'!D27</f>
        <v>33824624</v>
      </c>
      <c r="F27" s="38">
        <f t="shared" si="1"/>
        <v>412750313</v>
      </c>
      <c r="G27" s="38">
        <f>' Профилактика 8-26'!D29</f>
        <v>161272505</v>
      </c>
      <c r="H27" s="38">
        <f>'Диспан.набл.(КП) '!D28</f>
        <v>36358461</v>
      </c>
      <c r="I27" s="38">
        <f>'Дистанционное набл.(КП)'!D28</f>
        <v>917280</v>
      </c>
      <c r="J27" s="38">
        <f>'Центры здоровья 8-26'!D27</f>
        <v>0</v>
      </c>
      <c r="K27" s="38">
        <f>'АПУ неотл.пом.(6-26)'!D27</f>
        <v>25634040</v>
      </c>
      <c r="L27" s="38">
        <f>'АПУ обращения  (6-26)'!D27</f>
        <v>94755734</v>
      </c>
      <c r="M27" s="38">
        <f>'ОДИ ПГГ(8-26)'!D27</f>
        <v>13304997</v>
      </c>
      <c r="N27" s="38">
        <f>'Школа(8-26)'!D26</f>
        <v>7752405</v>
      </c>
      <c r="O27" s="38">
        <f>'ФАП(8-26)'!D27</f>
        <v>72754891</v>
      </c>
      <c r="P27" s="38"/>
      <c r="Q27" s="38">
        <f>' СМП '!D27</f>
        <v>0</v>
      </c>
      <c r="R27" s="38">
        <f>'Гемодиализ по видам МП(8-26)'!D27</f>
        <v>0</v>
      </c>
      <c r="S27" s="38">
        <f>'Мед.реаб.(АПУ,ДС,КС)(8-26) '!D27</f>
        <v>0</v>
      </c>
      <c r="T27" s="38">
        <f t="shared" si="3"/>
        <v>608091398</v>
      </c>
    </row>
    <row r="28" spans="1:20" s="19" customFormat="1" x14ac:dyDescent="0.2">
      <c r="A28" s="20">
        <v>17</v>
      </c>
      <c r="B28" s="21" t="s">
        <v>73</v>
      </c>
      <c r="C28" s="10" t="s">
        <v>9</v>
      </c>
      <c r="D28" s="38">
        <f>КС!D28</f>
        <v>890320710</v>
      </c>
      <c r="E28" s="38">
        <f>'ДС(8-26)'!D28</f>
        <v>119692035</v>
      </c>
      <c r="F28" s="38">
        <f t="shared" si="1"/>
        <v>734267334.61000001</v>
      </c>
      <c r="G28" s="38">
        <f>' Профилактика 8-26'!D30</f>
        <v>313107580</v>
      </c>
      <c r="H28" s="38">
        <f>'Диспан.набл.(КП) '!D29</f>
        <v>69416131</v>
      </c>
      <c r="I28" s="38">
        <f>'Дистанционное набл.(КП)'!D29</f>
        <v>1896071</v>
      </c>
      <c r="J28" s="38">
        <f>'Центры здоровья 8-26'!D28</f>
        <v>8157579.6100000013</v>
      </c>
      <c r="K28" s="38">
        <f>'АПУ неотл.пом.(6-26)'!D28</f>
        <v>37935985</v>
      </c>
      <c r="L28" s="38">
        <f>'АПУ обращения  (6-26)'!D28</f>
        <v>174391565</v>
      </c>
      <c r="M28" s="38">
        <f>'ОДИ ПГГ(8-26)'!D28</f>
        <v>55428037</v>
      </c>
      <c r="N28" s="38">
        <f>'Школа(8-26)'!D27</f>
        <v>25187866</v>
      </c>
      <c r="O28" s="38">
        <f>'ФАП(8-26)'!D28</f>
        <v>48746520</v>
      </c>
      <c r="P28" s="39"/>
      <c r="Q28" s="38">
        <f>' СМП '!D28</f>
        <v>290212044</v>
      </c>
      <c r="R28" s="38">
        <f>'Гемодиализ по видам МП(8-26)'!D28</f>
        <v>0</v>
      </c>
      <c r="S28" s="38">
        <f>'Мед.реаб.(АПУ,ДС,КС)(8-26) '!D28</f>
        <v>50803791</v>
      </c>
      <c r="T28" s="38">
        <f t="shared" si="3"/>
        <v>2085295914.6100001</v>
      </c>
    </row>
    <row r="29" spans="1:20" s="1" customFormat="1" x14ac:dyDescent="0.2">
      <c r="A29" s="20">
        <v>18</v>
      </c>
      <c r="B29" s="12" t="s">
        <v>74</v>
      </c>
      <c r="C29" s="10" t="s">
        <v>11</v>
      </c>
      <c r="D29" s="38">
        <f>КС!D29</f>
        <v>39459401</v>
      </c>
      <c r="E29" s="38">
        <f>'ДС(8-26)'!D29</f>
        <v>10831238</v>
      </c>
      <c r="F29" s="38">
        <f t="shared" si="1"/>
        <v>144720704</v>
      </c>
      <c r="G29" s="38">
        <f>' Профилактика 8-26'!D31</f>
        <v>54339456</v>
      </c>
      <c r="H29" s="38">
        <f>'Диспан.набл.(КП) '!D30</f>
        <v>11342826</v>
      </c>
      <c r="I29" s="38">
        <f>'Дистанционное набл.(КП)'!D30</f>
        <v>338465</v>
      </c>
      <c r="J29" s="38">
        <f>'Центры здоровья 8-26'!D29</f>
        <v>0</v>
      </c>
      <c r="K29" s="38">
        <f>'АПУ неотл.пом.(6-26)'!D29</f>
        <v>8698390</v>
      </c>
      <c r="L29" s="38">
        <f>'АПУ обращения  (6-26)'!D29</f>
        <v>31962311</v>
      </c>
      <c r="M29" s="38">
        <f>'ОДИ ПГГ(8-26)'!D29</f>
        <v>933632</v>
      </c>
      <c r="N29" s="38">
        <f>'Школа(8-26)'!D28</f>
        <v>2863820</v>
      </c>
      <c r="O29" s="38">
        <f>'ФАП(8-26)'!D29</f>
        <v>34241804</v>
      </c>
      <c r="P29" s="38"/>
      <c r="Q29" s="38">
        <f>' СМП '!D29</f>
        <v>0</v>
      </c>
      <c r="R29" s="38">
        <f>'Гемодиализ по видам МП(8-26)'!D29</f>
        <v>0</v>
      </c>
      <c r="S29" s="38">
        <f>'Мед.реаб.(АПУ,ДС,КС)(8-26) '!D29</f>
        <v>0</v>
      </c>
      <c r="T29" s="38">
        <f t="shared" si="3"/>
        <v>195011343</v>
      </c>
    </row>
    <row r="30" spans="1:20" s="1" customFormat="1" x14ac:dyDescent="0.2">
      <c r="A30" s="20">
        <v>19</v>
      </c>
      <c r="B30" s="12" t="s">
        <v>75</v>
      </c>
      <c r="C30" s="10" t="s">
        <v>213</v>
      </c>
      <c r="D30" s="38">
        <f>КС!D30</f>
        <v>40145645</v>
      </c>
      <c r="E30" s="38">
        <f>'ДС(8-26)'!D30</f>
        <v>8350597</v>
      </c>
      <c r="F30" s="38">
        <f t="shared" si="1"/>
        <v>122131412</v>
      </c>
      <c r="G30" s="38">
        <f>' Профилактика 8-26'!D32</f>
        <v>42263199</v>
      </c>
      <c r="H30" s="38">
        <f>'Диспан.набл.(КП) '!D31</f>
        <v>14273677</v>
      </c>
      <c r="I30" s="38">
        <f>'Дистанционное набл.(КП)'!D31</f>
        <v>307661</v>
      </c>
      <c r="J30" s="38">
        <f>'Центры здоровья 8-26'!D30</f>
        <v>0</v>
      </c>
      <c r="K30" s="38">
        <f>'АПУ неотл.пом.(6-26)'!D30</f>
        <v>7161530</v>
      </c>
      <c r="L30" s="38">
        <f>'АПУ обращения  (6-26)'!D30</f>
        <v>26676968</v>
      </c>
      <c r="M30" s="38">
        <f>'ОДИ ПГГ(8-26)'!D30</f>
        <v>551275</v>
      </c>
      <c r="N30" s="38">
        <f>'Школа(8-26)'!D29</f>
        <v>2377737</v>
      </c>
      <c r="O30" s="38">
        <f>'ФАП(8-26)'!D30</f>
        <v>28519365</v>
      </c>
      <c r="P30" s="38"/>
      <c r="Q30" s="38">
        <f>' СМП '!D30</f>
        <v>0</v>
      </c>
      <c r="R30" s="38">
        <f>'Гемодиализ по видам МП(8-26)'!D30</f>
        <v>0</v>
      </c>
      <c r="S30" s="38">
        <f>'Мед.реаб.(АПУ,ДС,КС)(8-26) '!D30</f>
        <v>0</v>
      </c>
      <c r="T30" s="38">
        <f t="shared" si="3"/>
        <v>170627654</v>
      </c>
    </row>
    <row r="31" spans="1:20" x14ac:dyDescent="0.2">
      <c r="A31" s="20">
        <v>20</v>
      </c>
      <c r="B31" s="12" t="s">
        <v>76</v>
      </c>
      <c r="C31" s="10" t="s">
        <v>344</v>
      </c>
      <c r="D31" s="38">
        <f>КС!D31</f>
        <v>271471947</v>
      </c>
      <c r="E31" s="38">
        <f>'ДС(8-26)'!D31</f>
        <v>46598736</v>
      </c>
      <c r="F31" s="38">
        <f t="shared" si="1"/>
        <v>544181244</v>
      </c>
      <c r="G31" s="38">
        <f>' Профилактика 8-26'!D33</f>
        <v>216485465</v>
      </c>
      <c r="H31" s="38">
        <f>'Диспан.набл.(КП) '!D32</f>
        <v>65289210</v>
      </c>
      <c r="I31" s="38">
        <f>'Дистанционное набл.(КП)'!D32</f>
        <v>1469928</v>
      </c>
      <c r="J31" s="38">
        <f>'Центры здоровья 8-26'!D31</f>
        <v>0</v>
      </c>
      <c r="K31" s="38">
        <f>'АПУ неотл.пом.(6-26)'!D31</f>
        <v>25369949</v>
      </c>
      <c r="L31" s="38">
        <f>'АПУ обращения  (6-26)'!D31</f>
        <v>130951365</v>
      </c>
      <c r="M31" s="38">
        <f>'ОДИ ПГГ(8-26)'!D31</f>
        <v>13884127</v>
      </c>
      <c r="N31" s="38">
        <f>'Школа(8-26)'!D30</f>
        <v>16883865</v>
      </c>
      <c r="O31" s="38">
        <f>'ФАП(8-26)'!D31</f>
        <v>73847335</v>
      </c>
      <c r="P31" s="40"/>
      <c r="Q31" s="38">
        <f>' СМП '!D31</f>
        <v>0</v>
      </c>
      <c r="R31" s="38">
        <f>'Гемодиализ по видам МП(8-26)'!D31</f>
        <v>0</v>
      </c>
      <c r="S31" s="38">
        <f>'Мед.реаб.(АПУ,ДС,КС)(8-26) '!D31</f>
        <v>22042480</v>
      </c>
      <c r="T31" s="38">
        <f t="shared" si="3"/>
        <v>884294407</v>
      </c>
    </row>
    <row r="32" spans="1:20" s="19" customFormat="1" x14ac:dyDescent="0.2">
      <c r="A32" s="20">
        <v>21</v>
      </c>
      <c r="B32" s="12" t="s">
        <v>77</v>
      </c>
      <c r="C32" s="10" t="s">
        <v>38</v>
      </c>
      <c r="D32" s="38">
        <f>КС!D32</f>
        <v>523394077</v>
      </c>
      <c r="E32" s="38">
        <f>'ДС(8-26)'!D32</f>
        <v>62382255</v>
      </c>
      <c r="F32" s="38">
        <f t="shared" si="1"/>
        <v>416331102.89999998</v>
      </c>
      <c r="G32" s="38">
        <f>' Профилактика 8-26'!D34</f>
        <v>194366650</v>
      </c>
      <c r="H32" s="38">
        <f>'Диспан.набл.(КП) '!D33</f>
        <v>37357064</v>
      </c>
      <c r="I32" s="38">
        <f>'Дистанционное набл.(КП)'!D33</f>
        <v>930623</v>
      </c>
      <c r="J32" s="38">
        <f>'Центры здоровья 8-26'!D32</f>
        <v>5008753.9000000013</v>
      </c>
      <c r="K32" s="38">
        <f>'АПУ неотл.пом.(6-26)'!D32</f>
        <v>32414210</v>
      </c>
      <c r="L32" s="38">
        <f>'АПУ обращения  (6-26)'!D32</f>
        <v>108827579</v>
      </c>
      <c r="M32" s="38">
        <f>'ОДИ ПГГ(8-26)'!D32</f>
        <v>25836514</v>
      </c>
      <c r="N32" s="38">
        <f>'Школа(8-26)'!D31</f>
        <v>8871585</v>
      </c>
      <c r="O32" s="38">
        <f>'ФАП(8-26)'!D32</f>
        <v>2718124</v>
      </c>
      <c r="P32" s="39"/>
      <c r="Q32" s="38">
        <f>' СМП '!D32</f>
        <v>197628756</v>
      </c>
      <c r="R32" s="38">
        <f>'Гемодиализ по видам МП(8-26)'!D32</f>
        <v>0</v>
      </c>
      <c r="S32" s="38">
        <f>'Мед.реаб.(АПУ,ДС,КС)(8-26) '!D32</f>
        <v>11710477</v>
      </c>
      <c r="T32" s="38">
        <f t="shared" si="3"/>
        <v>1211446667.9000001</v>
      </c>
    </row>
    <row r="33" spans="1:20" s="19" customFormat="1" x14ac:dyDescent="0.2">
      <c r="A33" s="20">
        <v>22</v>
      </c>
      <c r="B33" s="21" t="s">
        <v>78</v>
      </c>
      <c r="C33" s="10" t="s">
        <v>79</v>
      </c>
      <c r="D33" s="38">
        <f>КС!D33</f>
        <v>0</v>
      </c>
      <c r="E33" s="38">
        <f>'ДС(8-26)'!D33</f>
        <v>18584502</v>
      </c>
      <c r="F33" s="38">
        <f t="shared" si="1"/>
        <v>168888316</v>
      </c>
      <c r="G33" s="38">
        <f>' Профилактика 8-26'!D35</f>
        <v>79334254</v>
      </c>
      <c r="H33" s="38">
        <f>'Диспан.набл.(КП) '!D34</f>
        <v>18709412</v>
      </c>
      <c r="I33" s="38">
        <f>'Дистанционное набл.(КП)'!D34</f>
        <v>446067</v>
      </c>
      <c r="J33" s="38">
        <f>'Центры здоровья 8-26'!D33</f>
        <v>0</v>
      </c>
      <c r="K33" s="38">
        <f>'АПУ неотл.пом.(6-26)'!D33</f>
        <v>12741016</v>
      </c>
      <c r="L33" s="38">
        <f>'АПУ обращения  (6-26)'!D33</f>
        <v>51209851</v>
      </c>
      <c r="M33" s="38">
        <f>'ОДИ ПГГ(8-26)'!D33</f>
        <v>3031092</v>
      </c>
      <c r="N33" s="38">
        <f>'Школа(8-26)'!D32</f>
        <v>3416624</v>
      </c>
      <c r="O33" s="38">
        <f>'ФАП(8-26)'!D33</f>
        <v>0</v>
      </c>
      <c r="P33" s="39"/>
      <c r="Q33" s="38">
        <f>' СМП '!D33</f>
        <v>32178529</v>
      </c>
      <c r="R33" s="38">
        <f>'Гемодиализ по видам МП(8-26)'!D33</f>
        <v>0</v>
      </c>
      <c r="S33" s="38">
        <f>'Мед.реаб.(АПУ,ДС,КС)(8-26) '!D33</f>
        <v>1639047</v>
      </c>
      <c r="T33" s="38">
        <f t="shared" si="3"/>
        <v>221290394</v>
      </c>
    </row>
    <row r="34" spans="1:20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>КС!D34</f>
        <v>0</v>
      </c>
      <c r="E34" s="38">
        <f>'ДС(8-26)'!D34</f>
        <v>0</v>
      </c>
      <c r="F34" s="38">
        <f t="shared" si="1"/>
        <v>4732889</v>
      </c>
      <c r="G34" s="38">
        <f>' Профилактика 8-26'!D36</f>
        <v>0</v>
      </c>
      <c r="H34" s="38">
        <f>'Диспан.набл.(КП) '!D35</f>
        <v>0</v>
      </c>
      <c r="I34" s="38">
        <f>'Дистанционное набл.(КП)'!D35</f>
        <v>0</v>
      </c>
      <c r="J34" s="38">
        <f>'Центры здоровья 8-26'!D34</f>
        <v>0</v>
      </c>
      <c r="K34" s="38">
        <f>'АПУ неотл.пом.(6-26)'!D34</f>
        <v>0</v>
      </c>
      <c r="L34" s="38">
        <f>'АПУ обращения  (6-26)'!D34</f>
        <v>0</v>
      </c>
      <c r="M34" s="38">
        <f>'ОДИ ПГГ(8-26)'!D34</f>
        <v>4732889</v>
      </c>
      <c r="N34" s="38">
        <f>'Школа(8-26)'!D33</f>
        <v>0</v>
      </c>
      <c r="O34" s="38">
        <f>'ФАП(8-26)'!D34</f>
        <v>0</v>
      </c>
      <c r="P34" s="38"/>
      <c r="Q34" s="38">
        <f>' СМП '!D34</f>
        <v>0</v>
      </c>
      <c r="R34" s="38">
        <f>'Гемодиализ по видам МП(8-26)'!D34</f>
        <v>0</v>
      </c>
      <c r="S34" s="38">
        <f>'Мед.реаб.(АПУ,ДС,КС)(8-26)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82</v>
      </c>
      <c r="C35" s="10" t="s">
        <v>83</v>
      </c>
      <c r="D35" s="38">
        <f>КС!D35</f>
        <v>0</v>
      </c>
      <c r="E35" s="38">
        <f>'ДС(8-26)'!D35</f>
        <v>0</v>
      </c>
      <c r="F35" s="38">
        <f t="shared" si="1"/>
        <v>0</v>
      </c>
      <c r="G35" s="38">
        <f>' Профилактика 8-26'!D37</f>
        <v>0</v>
      </c>
      <c r="H35" s="38">
        <f>'Диспан.набл.(КП) '!D36</f>
        <v>0</v>
      </c>
      <c r="I35" s="38">
        <f>'Дистанционное набл.(КП)'!D36</f>
        <v>0</v>
      </c>
      <c r="J35" s="38">
        <f>'Центры здоровья 8-26'!D35</f>
        <v>0</v>
      </c>
      <c r="K35" s="38">
        <f>'АПУ неотл.пом.(6-26)'!D35</f>
        <v>0</v>
      </c>
      <c r="L35" s="38">
        <f>'АПУ обращения  (6-26)'!D35</f>
        <v>0</v>
      </c>
      <c r="M35" s="38">
        <f>'ОДИ ПГГ(8-26)'!D35</f>
        <v>0</v>
      </c>
      <c r="N35" s="38">
        <f>'Школа(8-26)'!D34</f>
        <v>0</v>
      </c>
      <c r="O35" s="38">
        <f>'ФАП(8-26)'!D35</f>
        <v>0</v>
      </c>
      <c r="P35" s="38"/>
      <c r="Q35" s="38">
        <f>' СМП '!D35</f>
        <v>0</v>
      </c>
      <c r="R35" s="38">
        <f>'Гемодиализ по видам МП(8-26)'!D35</f>
        <v>0</v>
      </c>
      <c r="S35" s="38">
        <f>'Мед.реаб.(АПУ,ДС,КС)(8-26)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84</v>
      </c>
      <c r="C36" s="10" t="s">
        <v>85</v>
      </c>
      <c r="D36" s="38">
        <f>КС!D36</f>
        <v>2345378569</v>
      </c>
      <c r="E36" s="38">
        <f>'ДС(8-26)'!D36</f>
        <v>214067436</v>
      </c>
      <c r="F36" s="38">
        <f t="shared" si="1"/>
        <v>2148422059.7399998</v>
      </c>
      <c r="G36" s="38">
        <f>' Профилактика 8-26'!D38</f>
        <v>975729814</v>
      </c>
      <c r="H36" s="38">
        <f>'Диспан.набл.(КП) '!D37</f>
        <v>278122230</v>
      </c>
      <c r="I36" s="38">
        <f>'Дистанционное набл.(КП)'!D37</f>
        <v>6445024</v>
      </c>
      <c r="J36" s="38">
        <f>'Центры здоровья 8-26'!D36</f>
        <v>13687466.739999998</v>
      </c>
      <c r="K36" s="38">
        <f>'АПУ неотл.пом.(6-26)'!D36</f>
        <v>131034217</v>
      </c>
      <c r="L36" s="38">
        <f>'АПУ обращения  (6-26)'!D36</f>
        <v>454888597</v>
      </c>
      <c r="M36" s="38">
        <f>'ОДИ ПГГ(8-26)'!D36</f>
        <v>132809211</v>
      </c>
      <c r="N36" s="38">
        <f>'Школа(8-26)'!D35</f>
        <v>65329899</v>
      </c>
      <c r="O36" s="38">
        <f>'ФАП(8-26)'!D36</f>
        <v>90375601</v>
      </c>
      <c r="P36" s="38"/>
      <c r="Q36" s="38">
        <f>' СМП '!D36</f>
        <v>0</v>
      </c>
      <c r="R36" s="38">
        <f>'Гемодиализ по видам МП(8-26)'!D36</f>
        <v>1916750</v>
      </c>
      <c r="S36" s="38">
        <f>'Мед.реаб.(АПУ,ДС,КС)(8-26) '!D36</f>
        <v>96771244</v>
      </c>
      <c r="T36" s="38">
        <f t="shared" si="3"/>
        <v>4806556058.7399998</v>
      </c>
    </row>
    <row r="37" spans="1:20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>КС!D37</f>
        <v>0</v>
      </c>
      <c r="E37" s="38">
        <f>'ДС(8-26)'!D37</f>
        <v>0</v>
      </c>
      <c r="F37" s="38">
        <f t="shared" si="1"/>
        <v>0</v>
      </c>
      <c r="G37" s="38">
        <f>' Профилактика 8-26'!D39</f>
        <v>0</v>
      </c>
      <c r="H37" s="38">
        <f>'Диспан.набл.(КП) '!D38</f>
        <v>0</v>
      </c>
      <c r="I37" s="38">
        <f>'Дистанционное набл.(КП)'!D38</f>
        <v>0</v>
      </c>
      <c r="J37" s="38">
        <f>'Центры здоровья 8-26'!D37</f>
        <v>0</v>
      </c>
      <c r="K37" s="38">
        <f>'АПУ неотл.пом.(6-26)'!D37</f>
        <v>0</v>
      </c>
      <c r="L37" s="38">
        <f>'АПУ обращения  (6-26)'!D37</f>
        <v>0</v>
      </c>
      <c r="M37" s="38">
        <f>'ОДИ ПГГ(8-26)'!D37</f>
        <v>0</v>
      </c>
      <c r="N37" s="38">
        <f>'Школа(8-26)'!D36</f>
        <v>0</v>
      </c>
      <c r="O37" s="38">
        <f>'ФАП(8-26)'!D37</f>
        <v>0</v>
      </c>
      <c r="P37" s="38"/>
      <c r="Q37" s="38">
        <f>' СМП '!D37</f>
        <v>0</v>
      </c>
      <c r="R37" s="38">
        <f>'Гемодиализ по видам МП(8-26)'!D37</f>
        <v>0</v>
      </c>
      <c r="S37" s="38">
        <f>'Мед.реаб.(АПУ,ДС,КС)(8-26) '!D37</f>
        <v>0</v>
      </c>
      <c r="T37" s="38">
        <f t="shared" si="3"/>
        <v>0</v>
      </c>
    </row>
    <row r="38" spans="1:20" s="1" customFormat="1" x14ac:dyDescent="0.2">
      <c r="A38" s="20">
        <v>27</v>
      </c>
      <c r="B38" s="13" t="s">
        <v>88</v>
      </c>
      <c r="C38" s="10" t="s">
        <v>89</v>
      </c>
      <c r="D38" s="38">
        <f>КС!D38</f>
        <v>0</v>
      </c>
      <c r="E38" s="38">
        <f>'ДС(8-26)'!D38</f>
        <v>0</v>
      </c>
      <c r="F38" s="38">
        <f t="shared" si="1"/>
        <v>208999216</v>
      </c>
      <c r="G38" s="38">
        <f>' Профилактика 8-26'!D40</f>
        <v>44700807</v>
      </c>
      <c r="H38" s="38">
        <f>'Диспан.набл.(КП) '!D39</f>
        <v>0</v>
      </c>
      <c r="I38" s="38">
        <f>'Дистанционное набл.(КП)'!D39</f>
        <v>0</v>
      </c>
      <c r="J38" s="38">
        <f>'Центры здоровья 8-26'!D38</f>
        <v>0</v>
      </c>
      <c r="K38" s="38">
        <f>'АПУ неотл.пом.(6-26)'!D38</f>
        <v>10968100</v>
      </c>
      <c r="L38" s="38">
        <f>'АПУ обращения  (6-26)'!D38</f>
        <v>153330309</v>
      </c>
      <c r="M38" s="38">
        <f>'ОДИ ПГГ(8-26)'!D38</f>
        <v>0</v>
      </c>
      <c r="N38" s="38">
        <f>'Школа(8-26)'!D37</f>
        <v>0</v>
      </c>
      <c r="O38" s="38">
        <f>'ФАП(8-26)'!D38</f>
        <v>0</v>
      </c>
      <c r="P38" s="38"/>
      <c r="Q38" s="38">
        <f>' СМП '!D38</f>
        <v>0</v>
      </c>
      <c r="R38" s="38">
        <f>'Гемодиализ по видам МП(8-26)'!D38</f>
        <v>0</v>
      </c>
      <c r="S38" s="38">
        <f>'Мед.реаб.(АПУ,ДС,КС)(8-26) '!D38</f>
        <v>0</v>
      </c>
      <c r="T38" s="38">
        <f t="shared" si="3"/>
        <v>208999216</v>
      </c>
    </row>
    <row r="39" spans="1:20" s="19" customFormat="1" x14ac:dyDescent="0.2">
      <c r="A39" s="20">
        <v>28</v>
      </c>
      <c r="B39" s="13" t="s">
        <v>90</v>
      </c>
      <c r="C39" s="10" t="s">
        <v>39</v>
      </c>
      <c r="D39" s="38">
        <f>КС!D39</f>
        <v>623775482</v>
      </c>
      <c r="E39" s="38">
        <f>'ДС(8-26)'!D39</f>
        <v>58705488</v>
      </c>
      <c r="F39" s="38">
        <f t="shared" si="1"/>
        <v>615539840.89999998</v>
      </c>
      <c r="G39" s="38">
        <f>' Профилактика 8-26'!D41</f>
        <v>248994630</v>
      </c>
      <c r="H39" s="38">
        <f>'Диспан.набл.(КП) '!D40</f>
        <v>56286000</v>
      </c>
      <c r="I39" s="38">
        <f>'Дистанционное набл.(КП)'!D40</f>
        <v>1395615</v>
      </c>
      <c r="J39" s="38">
        <f>'Центры здоровья 8-26'!D39</f>
        <v>4468435.9000000004</v>
      </c>
      <c r="K39" s="38">
        <f>'АПУ неотл.пом.(6-26)'!D39</f>
        <v>43695270</v>
      </c>
      <c r="L39" s="38">
        <f>'АПУ обращения  (6-26)'!D39</f>
        <v>147171051</v>
      </c>
      <c r="M39" s="38">
        <f>'ОДИ ПГГ(8-26)'!D39</f>
        <v>43911662</v>
      </c>
      <c r="N39" s="38">
        <f>'Школа(8-26)'!D38</f>
        <v>16654634</v>
      </c>
      <c r="O39" s="38">
        <f>'ФАП(8-26)'!D39</f>
        <v>52962543</v>
      </c>
      <c r="P39" s="39"/>
      <c r="Q39" s="38">
        <f>' СМП '!D39</f>
        <v>290579336</v>
      </c>
      <c r="R39" s="38">
        <f>'Гемодиализ по видам МП(8-26)'!D39</f>
        <v>0</v>
      </c>
      <c r="S39" s="38">
        <f>'Мед.реаб.(АПУ,ДС,КС)(8-26) '!D39</f>
        <v>23454157</v>
      </c>
      <c r="T39" s="38">
        <f t="shared" si="3"/>
        <v>1612054303.9000001</v>
      </c>
    </row>
    <row r="40" spans="1:20" x14ac:dyDescent="0.2">
      <c r="A40" s="20">
        <v>29</v>
      </c>
      <c r="B40" s="12" t="s">
        <v>91</v>
      </c>
      <c r="C40" s="10" t="s">
        <v>37</v>
      </c>
      <c r="D40" s="38">
        <f>КС!D40</f>
        <v>790068765</v>
      </c>
      <c r="E40" s="38">
        <f>'ДС(8-26)'!D40</f>
        <v>96821582</v>
      </c>
      <c r="F40" s="38">
        <f t="shared" si="1"/>
        <v>815440682.67000008</v>
      </c>
      <c r="G40" s="38">
        <f>' Профилактика 8-26'!D42</f>
        <v>383879350</v>
      </c>
      <c r="H40" s="38">
        <f>'Диспан.набл.(КП) '!D41</f>
        <v>96042159</v>
      </c>
      <c r="I40" s="38">
        <f>'Дистанционное набл.(КП)'!D41</f>
        <v>2440061</v>
      </c>
      <c r="J40" s="38">
        <f>'Центры здоровья 8-26'!D40</f>
        <v>8083652.6699999999</v>
      </c>
      <c r="K40" s="38">
        <f>'АПУ неотл.пом.(6-26)'!D40</f>
        <v>48073577</v>
      </c>
      <c r="L40" s="38">
        <f>'АПУ обращения  (6-26)'!D40</f>
        <v>215723343</v>
      </c>
      <c r="M40" s="38">
        <f>'ОДИ ПГГ(8-26)'!D40</f>
        <v>34505906</v>
      </c>
      <c r="N40" s="38">
        <f>'Школа(8-26)'!D39</f>
        <v>26692634</v>
      </c>
      <c r="O40" s="38">
        <f>'ФАП(8-26)'!D40</f>
        <v>0</v>
      </c>
      <c r="P40" s="40"/>
      <c r="Q40" s="38">
        <f>' СМП '!D40</f>
        <v>0</v>
      </c>
      <c r="R40" s="38">
        <f>'Гемодиализ по видам МП(8-26)'!D40</f>
        <v>0</v>
      </c>
      <c r="S40" s="38">
        <f>'Мед.реаб.(АПУ,ДС,КС)(8-26) '!D40</f>
        <v>8070200</v>
      </c>
      <c r="T40" s="38">
        <f t="shared" si="3"/>
        <v>1710401229.6700001</v>
      </c>
    </row>
    <row r="41" spans="1:20" s="1" customFormat="1" x14ac:dyDescent="0.2">
      <c r="A41" s="20">
        <v>30</v>
      </c>
      <c r="B41" s="13" t="s">
        <v>92</v>
      </c>
      <c r="C41" s="10" t="s">
        <v>16</v>
      </c>
      <c r="D41" s="38">
        <f>КС!D41</f>
        <v>70337911</v>
      </c>
      <c r="E41" s="38">
        <f>'ДС(8-26)'!D41</f>
        <v>15247932</v>
      </c>
      <c r="F41" s="38">
        <f t="shared" si="1"/>
        <v>215156887</v>
      </c>
      <c r="G41" s="38">
        <f>' Профилактика 8-26'!D43</f>
        <v>73107100</v>
      </c>
      <c r="H41" s="38">
        <f>'Диспан.набл.(КП) '!D42</f>
        <v>19790043</v>
      </c>
      <c r="I41" s="38">
        <f>'Дистанционное набл.(КП)'!D42</f>
        <v>575480</v>
      </c>
      <c r="J41" s="38">
        <f>'Центры здоровья 8-26'!D41</f>
        <v>0</v>
      </c>
      <c r="K41" s="38">
        <f>'АПУ неотл.пом.(6-26)'!D41</f>
        <v>12761651</v>
      </c>
      <c r="L41" s="38">
        <f>'АПУ обращения  (6-26)'!D41</f>
        <v>45810594</v>
      </c>
      <c r="M41" s="38">
        <f>'ОДИ ПГГ(8-26)'!D41</f>
        <v>2767915</v>
      </c>
      <c r="N41" s="38">
        <f>'Школа(8-26)'!D40</f>
        <v>3986874</v>
      </c>
      <c r="O41" s="38">
        <f>'ФАП(8-26)'!D41</f>
        <v>56357230</v>
      </c>
      <c r="P41" s="38"/>
      <c r="Q41" s="38">
        <f>' СМП '!D41</f>
        <v>0</v>
      </c>
      <c r="R41" s="38">
        <f>'Гемодиализ по видам МП(8-26)'!D41</f>
        <v>0</v>
      </c>
      <c r="S41" s="38">
        <f>'Мед.реаб.(АПУ,ДС,КС)(8-26) '!D41</f>
        <v>0</v>
      </c>
      <c r="T41" s="38">
        <f t="shared" si="3"/>
        <v>300742730</v>
      </c>
    </row>
    <row r="42" spans="1:20" s="1" customFormat="1" x14ac:dyDescent="0.2">
      <c r="A42" s="20">
        <v>31</v>
      </c>
      <c r="B42" s="21" t="s">
        <v>93</v>
      </c>
      <c r="C42" s="10" t="s">
        <v>21</v>
      </c>
      <c r="D42" s="38">
        <f>КС!D42</f>
        <v>393690058</v>
      </c>
      <c r="E42" s="38">
        <f>'ДС(8-26)'!D42</f>
        <v>59002101</v>
      </c>
      <c r="F42" s="38">
        <f t="shared" si="1"/>
        <v>594762912.05999994</v>
      </c>
      <c r="G42" s="38">
        <f>' Профилактика 8-26'!D44</f>
        <v>261798696</v>
      </c>
      <c r="H42" s="38">
        <f>'Диспан.набл.(КП) '!D43</f>
        <v>74502974</v>
      </c>
      <c r="I42" s="38">
        <f>'Дистанционное набл.(КП)'!D43</f>
        <v>1814598</v>
      </c>
      <c r="J42" s="38">
        <f>'Центры здоровья 8-26'!D42</f>
        <v>4656850.0599999987</v>
      </c>
      <c r="K42" s="38">
        <f>'АПУ неотл.пом.(6-26)'!D42</f>
        <v>31899357</v>
      </c>
      <c r="L42" s="38">
        <f>'АПУ обращения  (6-26)'!D42</f>
        <v>146925258</v>
      </c>
      <c r="M42" s="38">
        <f>'ОДИ ПГГ(8-26)'!D42</f>
        <v>15864983</v>
      </c>
      <c r="N42" s="38">
        <f>'Школа(8-26)'!D41</f>
        <v>17096354</v>
      </c>
      <c r="O42" s="38">
        <f>'ФАП(8-26)'!D42</f>
        <v>40203842</v>
      </c>
      <c r="P42" s="38"/>
      <c r="Q42" s="38">
        <f>' СМП '!D42</f>
        <v>0</v>
      </c>
      <c r="R42" s="38">
        <f>'Гемодиализ по видам МП(8-26)'!D42</f>
        <v>0</v>
      </c>
      <c r="S42" s="38">
        <f>'Мед.реаб.(АПУ,ДС,КС)(8-26) '!D42</f>
        <v>20164337</v>
      </c>
      <c r="T42" s="38">
        <f t="shared" si="3"/>
        <v>1067619408.0599999</v>
      </c>
    </row>
    <row r="43" spans="1:20" s="1" customFormat="1" x14ac:dyDescent="0.2">
      <c r="A43" s="20">
        <v>32</v>
      </c>
      <c r="B43" s="13" t="s">
        <v>94</v>
      </c>
      <c r="C43" s="10" t="s">
        <v>24</v>
      </c>
      <c r="D43" s="38">
        <f>КС!D43</f>
        <v>84944308</v>
      </c>
      <c r="E43" s="38">
        <f>'ДС(8-26)'!D43</f>
        <v>19616460</v>
      </c>
      <c r="F43" s="38">
        <f t="shared" si="1"/>
        <v>261212341</v>
      </c>
      <c r="G43" s="38">
        <f>' Профилактика 8-26'!D45</f>
        <v>95473842</v>
      </c>
      <c r="H43" s="38">
        <f>'Диспан.набл.(КП) '!D44</f>
        <v>31071383</v>
      </c>
      <c r="I43" s="38">
        <f>'Дистанционное набл.(КП)'!D44</f>
        <v>725245</v>
      </c>
      <c r="J43" s="38">
        <f>'Центры здоровья 8-26'!D43</f>
        <v>0</v>
      </c>
      <c r="K43" s="38">
        <f>'АПУ неотл.пом.(6-26)'!D43</f>
        <v>12612472</v>
      </c>
      <c r="L43" s="38">
        <f>'АПУ обращения  (6-26)'!D43</f>
        <v>57220555</v>
      </c>
      <c r="M43" s="38">
        <f>'ОДИ ПГГ(8-26)'!D43</f>
        <v>3990778</v>
      </c>
      <c r="N43" s="38">
        <f>'Школа(8-26)'!D42</f>
        <v>6934406</v>
      </c>
      <c r="O43" s="38">
        <f>'ФАП(8-26)'!D43</f>
        <v>53183660</v>
      </c>
      <c r="P43" s="38"/>
      <c r="Q43" s="38">
        <f>' СМП '!D43</f>
        <v>0</v>
      </c>
      <c r="R43" s="38">
        <f>'Гемодиализ по видам МП(8-26)'!D43</f>
        <v>0</v>
      </c>
      <c r="S43" s="38">
        <f>'Мед.реаб.(АПУ,ДС,КС)(8-26) '!D43</f>
        <v>0</v>
      </c>
      <c r="T43" s="38">
        <f t="shared" si="3"/>
        <v>365773109</v>
      </c>
    </row>
    <row r="44" spans="1:20" x14ac:dyDescent="0.2">
      <c r="A44" s="20">
        <v>33</v>
      </c>
      <c r="B44" s="12" t="s">
        <v>95</v>
      </c>
      <c r="C44" s="10" t="s">
        <v>214</v>
      </c>
      <c r="D44" s="38">
        <f>КС!D44</f>
        <v>282401618</v>
      </c>
      <c r="E44" s="38">
        <f>'ДС(8-26)'!D44</f>
        <v>55183071</v>
      </c>
      <c r="F44" s="38">
        <f t="shared" si="1"/>
        <v>601508854</v>
      </c>
      <c r="G44" s="38">
        <f>' Профилактика 8-26'!D46</f>
        <v>251680096</v>
      </c>
      <c r="H44" s="38">
        <f>'Диспан.набл.(КП) '!D45</f>
        <v>73328854</v>
      </c>
      <c r="I44" s="38">
        <f>'Дистанционное набл.(КП)'!D45</f>
        <v>1748588</v>
      </c>
      <c r="J44" s="38">
        <f>'Центры здоровья 8-26'!D44</f>
        <v>0</v>
      </c>
      <c r="K44" s="38">
        <f>'АПУ неотл.пом.(6-26)'!D44</f>
        <v>41482342</v>
      </c>
      <c r="L44" s="38">
        <f>'АПУ обращения  (6-26)'!D44</f>
        <v>145019988</v>
      </c>
      <c r="M44" s="38">
        <f>'ОДИ ПГГ(8-26)'!D44</f>
        <v>10196157</v>
      </c>
      <c r="N44" s="38">
        <f>'Школа(8-26)'!D43</f>
        <v>14106195</v>
      </c>
      <c r="O44" s="38">
        <f>'ФАП(8-26)'!D44</f>
        <v>63946634</v>
      </c>
      <c r="P44" s="40"/>
      <c r="Q44" s="38">
        <f>' СМП '!D44</f>
        <v>0</v>
      </c>
      <c r="R44" s="38">
        <f>'Гемодиализ по видам МП(8-26)'!D44</f>
        <v>0</v>
      </c>
      <c r="S44" s="38">
        <f>'Мед.реаб.(АПУ,ДС,КС)(8-26) '!D44</f>
        <v>4854415</v>
      </c>
      <c r="T44" s="38">
        <f t="shared" ref="T44:T75" si="4">D44+E44+F44+Q44+R44+S44</f>
        <v>943947958</v>
      </c>
    </row>
    <row r="45" spans="1:20" s="1" customFormat="1" x14ac:dyDescent="0.2">
      <c r="A45" s="20">
        <v>34</v>
      </c>
      <c r="B45" s="14" t="s">
        <v>96</v>
      </c>
      <c r="C45" s="15" t="s">
        <v>215</v>
      </c>
      <c r="D45" s="38">
        <f>КС!D45</f>
        <v>78244636</v>
      </c>
      <c r="E45" s="38">
        <f>'ДС(8-26)'!D45</f>
        <v>17601906</v>
      </c>
      <c r="F45" s="38">
        <f t="shared" si="1"/>
        <v>248402343</v>
      </c>
      <c r="G45" s="38">
        <f>' Профилактика 8-26'!D47</f>
        <v>83444431</v>
      </c>
      <c r="H45" s="38">
        <f>'Диспан.набл.(КП) '!D46</f>
        <v>25056953</v>
      </c>
      <c r="I45" s="38">
        <f>'Дистанционное набл.(КП)'!D46</f>
        <v>718942</v>
      </c>
      <c r="J45" s="38">
        <f>'Центры здоровья 8-26'!D45</f>
        <v>0</v>
      </c>
      <c r="K45" s="38">
        <f>'АПУ неотл.пом.(6-26)'!D45</f>
        <v>12482110</v>
      </c>
      <c r="L45" s="38">
        <f>'АПУ обращения  (6-26)'!D45</f>
        <v>51031794</v>
      </c>
      <c r="M45" s="38">
        <f>'ОДИ ПГГ(8-26)'!D45</f>
        <v>3297653</v>
      </c>
      <c r="N45" s="38">
        <f>'Школа(8-26)'!D44</f>
        <v>5823842</v>
      </c>
      <c r="O45" s="38">
        <f>'ФАП(8-26)'!D45</f>
        <v>66546618</v>
      </c>
      <c r="P45" s="38"/>
      <c r="Q45" s="38">
        <f>' СМП '!D45</f>
        <v>0</v>
      </c>
      <c r="R45" s="38">
        <f>'Гемодиализ по видам МП(8-26)'!D45</f>
        <v>0</v>
      </c>
      <c r="S45" s="38">
        <f>'Мед.реаб.(АПУ,ДС,КС)(8-26) '!D45</f>
        <v>0</v>
      </c>
      <c r="T45" s="38">
        <f t="shared" si="4"/>
        <v>344248885</v>
      </c>
    </row>
    <row r="46" spans="1:20" s="1" customFormat="1" x14ac:dyDescent="0.2">
      <c r="A46" s="20">
        <v>35</v>
      </c>
      <c r="B46" s="12" t="s">
        <v>97</v>
      </c>
      <c r="C46" s="10" t="s">
        <v>216</v>
      </c>
      <c r="D46" s="38">
        <f>КС!D46</f>
        <v>50367120</v>
      </c>
      <c r="E46" s="38">
        <f>'ДС(8-26)'!D46</f>
        <v>10558549</v>
      </c>
      <c r="F46" s="38">
        <f t="shared" si="1"/>
        <v>168797735</v>
      </c>
      <c r="G46" s="38">
        <f>' Профилактика 8-26'!D48</f>
        <v>51849901</v>
      </c>
      <c r="H46" s="38">
        <f>'Диспан.набл.(КП) '!D47</f>
        <v>20044981</v>
      </c>
      <c r="I46" s="38">
        <f>'Дистанционное набл.(КП)'!D47</f>
        <v>476961</v>
      </c>
      <c r="J46" s="38">
        <f>'Центры здоровья 8-26'!D46</f>
        <v>0</v>
      </c>
      <c r="K46" s="38">
        <f>'АПУ неотл.пом.(6-26)'!D46</f>
        <v>9198987</v>
      </c>
      <c r="L46" s="38">
        <f>'АПУ обращения  (6-26)'!D46</f>
        <v>32257471</v>
      </c>
      <c r="M46" s="38">
        <f>'ОДИ ПГГ(8-26)'!D46</f>
        <v>1003534</v>
      </c>
      <c r="N46" s="38">
        <f>'Школа(8-26)'!D45</f>
        <v>4484322</v>
      </c>
      <c r="O46" s="38">
        <f>'ФАП(8-26)'!D46</f>
        <v>49481578</v>
      </c>
      <c r="P46" s="38"/>
      <c r="Q46" s="38">
        <f>' СМП '!D46</f>
        <v>0</v>
      </c>
      <c r="R46" s="38">
        <f>'Гемодиализ по видам МП(8-26)'!D46</f>
        <v>0</v>
      </c>
      <c r="S46" s="38">
        <f>'Мед.реаб.(АПУ,ДС,КС)(8-26) '!D46</f>
        <v>0</v>
      </c>
      <c r="T46" s="38">
        <f t="shared" si="4"/>
        <v>229723404</v>
      </c>
    </row>
    <row r="47" spans="1:20" s="1" customFormat="1" x14ac:dyDescent="0.2">
      <c r="A47" s="20">
        <v>36</v>
      </c>
      <c r="B47" s="12" t="s">
        <v>98</v>
      </c>
      <c r="C47" s="10" t="s">
        <v>23</v>
      </c>
      <c r="D47" s="38">
        <f>КС!D47</f>
        <v>75264737</v>
      </c>
      <c r="E47" s="38">
        <f>'ДС(8-26)'!D47</f>
        <v>20721954</v>
      </c>
      <c r="F47" s="38">
        <f t="shared" si="1"/>
        <v>273326471</v>
      </c>
      <c r="G47" s="38">
        <f>' Профилактика 8-26'!D49</f>
        <v>91173614</v>
      </c>
      <c r="H47" s="38">
        <f>'Диспан.набл.(КП) '!D48</f>
        <v>35145829</v>
      </c>
      <c r="I47" s="38">
        <f>'Дистанционное набл.(КП)'!D48</f>
        <v>945718</v>
      </c>
      <c r="J47" s="38">
        <f>'Центры здоровья 8-26'!D47</f>
        <v>0</v>
      </c>
      <c r="K47" s="38">
        <f>'АПУ неотл.пом.(6-26)'!D47</f>
        <v>16213457</v>
      </c>
      <c r="L47" s="38">
        <f>'АПУ обращения  (6-26)'!D47</f>
        <v>58422119</v>
      </c>
      <c r="M47" s="38">
        <f>'ОДИ ПГГ(8-26)'!D47</f>
        <v>5790199</v>
      </c>
      <c r="N47" s="38">
        <f>'Школа(8-26)'!D46</f>
        <v>8237545</v>
      </c>
      <c r="O47" s="38">
        <f>'ФАП(8-26)'!D47</f>
        <v>57397990</v>
      </c>
      <c r="P47" s="38"/>
      <c r="Q47" s="38">
        <f>' СМП '!D47</f>
        <v>0</v>
      </c>
      <c r="R47" s="38">
        <f>'Гемодиализ по видам МП(8-26)'!D47</f>
        <v>0</v>
      </c>
      <c r="S47" s="38">
        <f>'Мед.реаб.(АПУ,ДС,КС)(8-26) '!D47</f>
        <v>1870929</v>
      </c>
      <c r="T47" s="38">
        <f t="shared" si="4"/>
        <v>371184091</v>
      </c>
    </row>
    <row r="48" spans="1:20" s="1" customFormat="1" x14ac:dyDescent="0.2">
      <c r="A48" s="20">
        <v>37</v>
      </c>
      <c r="B48" s="21" t="s">
        <v>99</v>
      </c>
      <c r="C48" s="10" t="s">
        <v>20</v>
      </c>
      <c r="D48" s="38">
        <f>КС!D48</f>
        <v>39078010</v>
      </c>
      <c r="E48" s="38">
        <f>'ДС(8-26)'!D48</f>
        <v>8487407</v>
      </c>
      <c r="F48" s="38">
        <f t="shared" si="1"/>
        <v>134679743</v>
      </c>
      <c r="G48" s="38">
        <f>' Профилактика 8-26'!D50</f>
        <v>40044404</v>
      </c>
      <c r="H48" s="38">
        <f>'Диспан.набл.(КП) '!D49</f>
        <v>13745006</v>
      </c>
      <c r="I48" s="38">
        <f>'Дистанционное набл.(КП)'!D49</f>
        <v>382108</v>
      </c>
      <c r="J48" s="38">
        <f>'Центры здоровья 8-26'!D48</f>
        <v>0</v>
      </c>
      <c r="K48" s="38">
        <f>'АПУ неотл.пом.(6-26)'!D48</f>
        <v>6440112</v>
      </c>
      <c r="L48" s="38">
        <f>'АПУ обращения  (6-26)'!D48</f>
        <v>27503862</v>
      </c>
      <c r="M48" s="38">
        <f>'ОДИ ПГГ(8-26)'!D48</f>
        <v>1602989</v>
      </c>
      <c r="N48" s="38">
        <f>'Школа(8-26)'!D47</f>
        <v>3103582</v>
      </c>
      <c r="O48" s="38">
        <f>'ФАП(8-26)'!D48</f>
        <v>41857680</v>
      </c>
      <c r="P48" s="38"/>
      <c r="Q48" s="38">
        <f>' СМП '!D48</f>
        <v>0</v>
      </c>
      <c r="R48" s="38">
        <f>'Гемодиализ по видам МП(8-26)'!D48</f>
        <v>0</v>
      </c>
      <c r="S48" s="38">
        <f>'Мед.реаб.(АПУ,ДС,КС)(8-26) '!D48</f>
        <v>0</v>
      </c>
      <c r="T48" s="38">
        <f t="shared" si="4"/>
        <v>182245160</v>
      </c>
    </row>
    <row r="49" spans="1:20" s="1" customFormat="1" x14ac:dyDescent="0.2">
      <c r="A49" s="20">
        <v>38</v>
      </c>
      <c r="B49" s="13" t="s">
        <v>100</v>
      </c>
      <c r="C49" s="10" t="s">
        <v>101</v>
      </c>
      <c r="D49" s="38">
        <f>КС!D49</f>
        <v>62833092</v>
      </c>
      <c r="E49" s="38">
        <f>'ДС(8-26)'!D49</f>
        <v>38458940</v>
      </c>
      <c r="F49" s="38">
        <f t="shared" si="1"/>
        <v>93687668.189999998</v>
      </c>
      <c r="G49" s="38">
        <f>' Профилактика 8-26'!D51</f>
        <v>40577027</v>
      </c>
      <c r="H49" s="38">
        <f>'Диспан.набл.(КП) '!D50</f>
        <v>19258626</v>
      </c>
      <c r="I49" s="38">
        <f>'Дистанционное набл.(КП)'!D50</f>
        <v>453196</v>
      </c>
      <c r="J49" s="38">
        <f>'Центры здоровья 8-26'!D49</f>
        <v>0</v>
      </c>
      <c r="K49" s="38">
        <f>'АПУ неотл.пом.(6-26)'!D49</f>
        <v>5568938.1900000004</v>
      </c>
      <c r="L49" s="38">
        <f>'АПУ обращения  (6-26)'!D49</f>
        <v>19231480</v>
      </c>
      <c r="M49" s="38">
        <f>'ОДИ ПГГ(8-26)'!D49</f>
        <v>6220525</v>
      </c>
      <c r="N49" s="38">
        <f>'Школа(8-26)'!D48</f>
        <v>2377876</v>
      </c>
      <c r="O49" s="38">
        <f>'ФАП(8-26)'!D49</f>
        <v>0</v>
      </c>
      <c r="P49" s="38"/>
      <c r="Q49" s="38">
        <f>' СМП '!D49</f>
        <v>0</v>
      </c>
      <c r="R49" s="38">
        <f>'Гемодиализ по видам МП(8-26)'!D49</f>
        <v>0</v>
      </c>
      <c r="S49" s="38">
        <f>'Мед.реаб.(АПУ,ДС,КС)(8-26) '!D49</f>
        <v>0</v>
      </c>
      <c r="T49" s="38">
        <f t="shared" si="4"/>
        <v>194979700.19</v>
      </c>
    </row>
    <row r="50" spans="1:20" s="19" customFormat="1" x14ac:dyDescent="0.2">
      <c r="A50" s="20">
        <v>39</v>
      </c>
      <c r="B50" s="21" t="s">
        <v>102</v>
      </c>
      <c r="C50" s="10" t="s">
        <v>103</v>
      </c>
      <c r="D50" s="38">
        <f>КС!D50</f>
        <v>612422147</v>
      </c>
      <c r="E50" s="38">
        <f>'ДС(8-26)'!D50</f>
        <v>81807839</v>
      </c>
      <c r="F50" s="38">
        <f t="shared" si="1"/>
        <v>808600533.11000001</v>
      </c>
      <c r="G50" s="38">
        <f>' Профилактика 8-26'!D52</f>
        <v>348485163</v>
      </c>
      <c r="H50" s="38">
        <f>'Диспан.набл.(КП) '!D51</f>
        <v>93153861</v>
      </c>
      <c r="I50" s="38">
        <f>'Дистанционное набл.(КП)'!D51</f>
        <v>2232047</v>
      </c>
      <c r="J50" s="38">
        <f>'Центры здоровья 8-26'!D50</f>
        <v>13617894.109999999</v>
      </c>
      <c r="K50" s="38">
        <f>'АПУ неотл.пом.(6-26)'!D50</f>
        <v>58433569</v>
      </c>
      <c r="L50" s="38">
        <f>'АПУ обращения  (6-26)'!D50</f>
        <v>220158342</v>
      </c>
      <c r="M50" s="38">
        <f>'ОДИ ПГГ(8-26)'!D50</f>
        <v>49854674</v>
      </c>
      <c r="N50" s="38">
        <f>'Школа(8-26)'!D49</f>
        <v>22664983</v>
      </c>
      <c r="O50" s="38">
        <f>'ФАП(8-26)'!D50</f>
        <v>0</v>
      </c>
      <c r="P50" s="39"/>
      <c r="Q50" s="38">
        <f>' СМП '!D50</f>
        <v>523861372</v>
      </c>
      <c r="R50" s="38">
        <f>'Гемодиализ по видам МП(8-26)'!D50</f>
        <v>0</v>
      </c>
      <c r="S50" s="38">
        <f>'Мед.реаб.(АПУ,ДС,КС)(8-26) '!D50</f>
        <v>37628130</v>
      </c>
      <c r="T50" s="38">
        <f t="shared" si="4"/>
        <v>2064320021.1100001</v>
      </c>
    </row>
    <row r="51" spans="1:20" s="1" customFormat="1" x14ac:dyDescent="0.2">
      <c r="A51" s="20">
        <v>40</v>
      </c>
      <c r="B51" s="12" t="s">
        <v>104</v>
      </c>
      <c r="C51" s="10" t="s">
        <v>221</v>
      </c>
      <c r="D51" s="38">
        <f>КС!D51</f>
        <v>77361224</v>
      </c>
      <c r="E51" s="38">
        <f>'ДС(8-26)'!D51</f>
        <v>16118976</v>
      </c>
      <c r="F51" s="38">
        <f t="shared" si="1"/>
        <v>227957661</v>
      </c>
      <c r="G51" s="38">
        <f>' Профилактика 8-26'!D53</f>
        <v>73413152</v>
      </c>
      <c r="H51" s="38">
        <f>'Диспан.набл.(КП) '!D52</f>
        <v>30416963</v>
      </c>
      <c r="I51" s="38">
        <f>'Дистанционное набл.(КП)'!D52</f>
        <v>719078</v>
      </c>
      <c r="J51" s="38">
        <f>'Центры здоровья 8-26'!D51</f>
        <v>0</v>
      </c>
      <c r="K51" s="38">
        <f>'АПУ неотл.пом.(6-26)'!D51</f>
        <v>12939305</v>
      </c>
      <c r="L51" s="38">
        <f>'АПУ обращения  (6-26)'!D51</f>
        <v>46731702</v>
      </c>
      <c r="M51" s="38">
        <f>'ОДИ ПГГ(8-26)'!D51</f>
        <v>2864553</v>
      </c>
      <c r="N51" s="38">
        <f>'Школа(8-26)'!D50</f>
        <v>4646700</v>
      </c>
      <c r="O51" s="38">
        <f>'ФАП(8-26)'!D51</f>
        <v>56226208</v>
      </c>
      <c r="P51" s="38"/>
      <c r="Q51" s="38">
        <f>' СМП '!D51</f>
        <v>0</v>
      </c>
      <c r="R51" s="38">
        <f>'Гемодиализ по видам МП(8-26)'!D51</f>
        <v>0</v>
      </c>
      <c r="S51" s="38">
        <f>'Мед.реаб.(АПУ,ДС,КС)(8-26) '!D51</f>
        <v>1811635</v>
      </c>
      <c r="T51" s="38">
        <f t="shared" si="4"/>
        <v>323249496</v>
      </c>
    </row>
    <row r="52" spans="1:20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>КС!D52</f>
        <v>369392368</v>
      </c>
      <c r="E52" s="38">
        <f>'ДС(8-26)'!D52</f>
        <v>56420240</v>
      </c>
      <c r="F52" s="38">
        <f t="shared" si="1"/>
        <v>583386206</v>
      </c>
      <c r="G52" s="38">
        <f>' Профилактика 8-26'!D54</f>
        <v>263052570</v>
      </c>
      <c r="H52" s="38">
        <f>'Диспан.набл.(КП) '!D53</f>
        <v>52481306</v>
      </c>
      <c r="I52" s="38">
        <f>'Дистанционное набл.(КП)'!D53</f>
        <v>1507207</v>
      </c>
      <c r="J52" s="38">
        <f>'Центры здоровья 8-26'!D52</f>
        <v>0</v>
      </c>
      <c r="K52" s="38">
        <f>'АПУ неотл.пом.(6-26)'!D52</f>
        <v>35801755</v>
      </c>
      <c r="L52" s="38">
        <f>'АПУ обращения  (6-26)'!D52</f>
        <v>157321325</v>
      </c>
      <c r="M52" s="38">
        <f>'ОДИ ПГГ(8-26)'!D52</f>
        <v>18587595</v>
      </c>
      <c r="N52" s="38">
        <f>'Школа(8-26)'!D51</f>
        <v>20203100</v>
      </c>
      <c r="O52" s="38">
        <f>'ФАП(8-26)'!D52</f>
        <v>34431348</v>
      </c>
      <c r="P52" s="38"/>
      <c r="Q52" s="38">
        <f>' СМП '!D52</f>
        <v>0</v>
      </c>
      <c r="R52" s="38">
        <f>'Гемодиализ по видам МП(8-26)'!D52</f>
        <v>0</v>
      </c>
      <c r="S52" s="38">
        <f>'Мед.реаб.(АПУ,ДС,КС)(8-26) '!D52</f>
        <v>0</v>
      </c>
      <c r="T52" s="38">
        <f t="shared" si="4"/>
        <v>1009198814</v>
      </c>
    </row>
    <row r="53" spans="1:20" s="1" customFormat="1" x14ac:dyDescent="0.2">
      <c r="A53" s="20">
        <v>42</v>
      </c>
      <c r="B53" s="21" t="s">
        <v>106</v>
      </c>
      <c r="C53" s="10" t="s">
        <v>3</v>
      </c>
      <c r="D53" s="38">
        <f>КС!D53</f>
        <v>56991214</v>
      </c>
      <c r="E53" s="38">
        <f>'ДС(8-26)'!D53</f>
        <v>11555326</v>
      </c>
      <c r="F53" s="38">
        <f t="shared" si="1"/>
        <v>173315870</v>
      </c>
      <c r="G53" s="38">
        <f>' Профилактика 8-26'!D55</f>
        <v>56352132</v>
      </c>
      <c r="H53" s="38">
        <f>'Диспан.набл.(КП) '!D54</f>
        <v>21695594</v>
      </c>
      <c r="I53" s="38">
        <f>'Дистанционное набл.(КП)'!D54</f>
        <v>491431</v>
      </c>
      <c r="J53" s="38">
        <f>'Центры здоровья 8-26'!D53</f>
        <v>0</v>
      </c>
      <c r="K53" s="38">
        <f>'АПУ неотл.пом.(6-26)'!D53</f>
        <v>9874799</v>
      </c>
      <c r="L53" s="38">
        <f>'АПУ обращения  (6-26)'!D53</f>
        <v>35720318</v>
      </c>
      <c r="M53" s="38">
        <f>'ОДИ ПГГ(8-26)'!D53</f>
        <v>2239999</v>
      </c>
      <c r="N53" s="38">
        <f>'Школа(8-26)'!D52</f>
        <v>3968016</v>
      </c>
      <c r="O53" s="38">
        <f>'ФАП(8-26)'!D53</f>
        <v>42973581</v>
      </c>
      <c r="P53" s="38"/>
      <c r="Q53" s="38">
        <f>' СМП '!D53</f>
        <v>0</v>
      </c>
      <c r="R53" s="38">
        <f>'Гемодиализ по видам МП(8-26)'!D53</f>
        <v>0</v>
      </c>
      <c r="S53" s="38">
        <f>'Мед.реаб.(АПУ,ДС,КС)(8-26) '!D53</f>
        <v>0</v>
      </c>
      <c r="T53" s="38">
        <f t="shared" si="4"/>
        <v>241862410</v>
      </c>
    </row>
    <row r="54" spans="1:20" s="1" customFormat="1" x14ac:dyDescent="0.2">
      <c r="A54" s="20">
        <v>43</v>
      </c>
      <c r="B54" s="13" t="s">
        <v>152</v>
      </c>
      <c r="C54" s="10" t="s">
        <v>32</v>
      </c>
      <c r="D54" s="38">
        <f>КС!D54</f>
        <v>106342348</v>
      </c>
      <c r="E54" s="38">
        <f>'ДС(8-26)'!D54</f>
        <v>15865722</v>
      </c>
      <c r="F54" s="38">
        <f t="shared" si="1"/>
        <v>234262021</v>
      </c>
      <c r="G54" s="38">
        <f>' Профилактика 8-26'!D56</f>
        <v>76979459</v>
      </c>
      <c r="H54" s="38">
        <f>'Диспан.набл.(КП) '!D55</f>
        <v>26346272</v>
      </c>
      <c r="I54" s="38">
        <f>'Дистанционное набл.(КП)'!D55</f>
        <v>613458</v>
      </c>
      <c r="J54" s="38">
        <f>'Центры здоровья 8-26'!D54</f>
        <v>0</v>
      </c>
      <c r="K54" s="38">
        <f>'АПУ неотл.пом.(6-26)'!D54</f>
        <v>13350269</v>
      </c>
      <c r="L54" s="38">
        <f>'АПУ обращения  (6-26)'!D54</f>
        <v>48754906</v>
      </c>
      <c r="M54" s="38">
        <f>'ОДИ ПГГ(8-26)'!D54</f>
        <v>5945225</v>
      </c>
      <c r="N54" s="38">
        <f>'Школа(8-26)'!D53</f>
        <v>5036625</v>
      </c>
      <c r="O54" s="38">
        <f>'ФАП(8-26)'!D54</f>
        <v>57235807</v>
      </c>
      <c r="P54" s="38"/>
      <c r="Q54" s="38">
        <f>' СМП '!D54</f>
        <v>0</v>
      </c>
      <c r="R54" s="38">
        <f>'Гемодиализ по видам МП(8-26)'!D54</f>
        <v>0</v>
      </c>
      <c r="S54" s="38">
        <f>'Мед.реаб.(АПУ,ДС,КС)(8-26) '!D54</f>
        <v>1929052</v>
      </c>
      <c r="T54" s="38">
        <f t="shared" si="4"/>
        <v>358399143</v>
      </c>
    </row>
    <row r="55" spans="1:20" s="1" customFormat="1" x14ac:dyDescent="0.2">
      <c r="A55" s="20">
        <v>44</v>
      </c>
      <c r="B55" s="21" t="s">
        <v>107</v>
      </c>
      <c r="C55" s="10" t="s">
        <v>217</v>
      </c>
      <c r="D55" s="38">
        <f>КС!D55</f>
        <v>91586838</v>
      </c>
      <c r="E55" s="38">
        <f>'ДС(8-26)'!D55</f>
        <v>19294660</v>
      </c>
      <c r="F55" s="38">
        <f t="shared" si="1"/>
        <v>275340575</v>
      </c>
      <c r="G55" s="38">
        <f>' Профилактика 8-26'!D57</f>
        <v>89992967</v>
      </c>
      <c r="H55" s="38">
        <f>'Диспан.набл.(КП) '!D56</f>
        <v>34707123</v>
      </c>
      <c r="I55" s="38">
        <f>'Дистанционное набл.(КП)'!D56</f>
        <v>807995</v>
      </c>
      <c r="J55" s="38">
        <f>'Центры здоровья 8-26'!D55</f>
        <v>0</v>
      </c>
      <c r="K55" s="38">
        <f>'АПУ неотл.пом.(6-26)'!D55</f>
        <v>15211194</v>
      </c>
      <c r="L55" s="38">
        <f>'АПУ обращения  (6-26)'!D55</f>
        <v>54247339</v>
      </c>
      <c r="M55" s="38">
        <f>'ОДИ ПГГ(8-26)'!D55</f>
        <v>3759067</v>
      </c>
      <c r="N55" s="38">
        <f>'Школа(8-26)'!D54</f>
        <v>5829609</v>
      </c>
      <c r="O55" s="38">
        <f>'ФАП(8-26)'!D55</f>
        <v>70785281</v>
      </c>
      <c r="P55" s="38"/>
      <c r="Q55" s="38">
        <f>' СМП '!D55</f>
        <v>0</v>
      </c>
      <c r="R55" s="38">
        <f>'Гемодиализ по видам МП(8-26)'!D55</f>
        <v>0</v>
      </c>
      <c r="S55" s="38">
        <f>'Мед.реаб.(АПУ,ДС,КС)(8-26) '!D55</f>
        <v>3180996</v>
      </c>
      <c r="T55" s="38">
        <f t="shared" si="4"/>
        <v>389403069</v>
      </c>
    </row>
    <row r="56" spans="1:20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>КС!D56</f>
        <v>125610860</v>
      </c>
      <c r="E56" s="38">
        <f>'ДС(8-26)'!D56</f>
        <v>22130577</v>
      </c>
      <c r="F56" s="38">
        <f t="shared" si="1"/>
        <v>307323834</v>
      </c>
      <c r="G56" s="38">
        <f>' Профилактика 8-26'!D58</f>
        <v>109935929</v>
      </c>
      <c r="H56" s="38">
        <f>'Диспан.набл.(КП) '!D57</f>
        <v>32227548</v>
      </c>
      <c r="I56" s="38">
        <f>'Дистанционное набл.(КП)'!D57</f>
        <v>815132</v>
      </c>
      <c r="J56" s="38">
        <f>'Центры здоровья 8-26'!D56</f>
        <v>0</v>
      </c>
      <c r="K56" s="38">
        <f>'АПУ неотл.пом.(6-26)'!D56</f>
        <v>18682366</v>
      </c>
      <c r="L56" s="38">
        <f>'АПУ обращения  (6-26)'!D56</f>
        <v>69167546</v>
      </c>
      <c r="M56" s="38">
        <f>'ОДИ ПГГ(8-26)'!D56</f>
        <v>12270683</v>
      </c>
      <c r="N56" s="38">
        <f>'Школа(8-26)'!D55</f>
        <v>8157588</v>
      </c>
      <c r="O56" s="38">
        <f>'ФАП(8-26)'!D56</f>
        <v>56067042</v>
      </c>
      <c r="P56" s="38"/>
      <c r="Q56" s="38">
        <f>' СМП '!D56</f>
        <v>0</v>
      </c>
      <c r="R56" s="38">
        <f>'Гемодиализ по видам МП(8-26)'!D56</f>
        <v>0</v>
      </c>
      <c r="S56" s="38">
        <f>'Мед.реаб.(АПУ,ДС,КС)(8-26) '!D56</f>
        <v>2986415</v>
      </c>
      <c r="T56" s="38">
        <f t="shared" si="4"/>
        <v>458051686</v>
      </c>
    </row>
    <row r="57" spans="1:20" s="1" customFormat="1" x14ac:dyDescent="0.2">
      <c r="A57" s="20">
        <v>46</v>
      </c>
      <c r="B57" s="21" t="s">
        <v>109</v>
      </c>
      <c r="C57" s="10" t="s">
        <v>4</v>
      </c>
      <c r="D57" s="38">
        <f>КС!D57</f>
        <v>40495509</v>
      </c>
      <c r="E57" s="38">
        <f>'ДС(8-26)'!D57</f>
        <v>7530478</v>
      </c>
      <c r="F57" s="38">
        <f t="shared" si="1"/>
        <v>120026728</v>
      </c>
      <c r="G57" s="38">
        <f>' Профилактика 8-26'!D59</f>
        <v>35373441</v>
      </c>
      <c r="H57" s="38">
        <f>'Диспан.набл.(КП) '!D58</f>
        <v>14348078</v>
      </c>
      <c r="I57" s="38">
        <f>'Дистанционное набл.(КП)'!D58</f>
        <v>338134</v>
      </c>
      <c r="J57" s="38">
        <f>'Центры здоровья 8-26'!D57</f>
        <v>0</v>
      </c>
      <c r="K57" s="38">
        <f>'АПУ неотл.пом.(6-26)'!D57</f>
        <v>6197652</v>
      </c>
      <c r="L57" s="38">
        <f>'АПУ обращения  (6-26)'!D57</f>
        <v>24543288</v>
      </c>
      <c r="M57" s="38">
        <f>'ОДИ ПГГ(8-26)'!D57</f>
        <v>1097075</v>
      </c>
      <c r="N57" s="38">
        <f>'Школа(8-26)'!D56</f>
        <v>2782301</v>
      </c>
      <c r="O57" s="38">
        <f>'ФАП(8-26)'!D57</f>
        <v>35346759</v>
      </c>
      <c r="P57" s="38"/>
      <c r="Q57" s="38">
        <f>' СМП '!D57</f>
        <v>0</v>
      </c>
      <c r="R57" s="38">
        <f>'Гемодиализ по видам МП(8-26)'!D57</f>
        <v>0</v>
      </c>
      <c r="S57" s="38">
        <f>'Мед.реаб.(АПУ,ДС,КС)(8-26) '!D57</f>
        <v>0</v>
      </c>
      <c r="T57" s="38">
        <f t="shared" si="4"/>
        <v>168052715</v>
      </c>
    </row>
    <row r="58" spans="1:20" s="1" customFormat="1" x14ac:dyDescent="0.2">
      <c r="A58" s="20">
        <v>47</v>
      </c>
      <c r="B58" s="13" t="s">
        <v>110</v>
      </c>
      <c r="C58" s="10" t="s">
        <v>1</v>
      </c>
      <c r="D58" s="38">
        <f>КС!D58</f>
        <v>77861925</v>
      </c>
      <c r="E58" s="38">
        <f>'ДС(8-26)'!D58</f>
        <v>14635174</v>
      </c>
      <c r="F58" s="38">
        <f t="shared" si="1"/>
        <v>210612819</v>
      </c>
      <c r="G58" s="38">
        <f>' Профилактика 8-26'!D60</f>
        <v>70565444</v>
      </c>
      <c r="H58" s="38">
        <f>'Диспан.набл.(КП) '!D59</f>
        <v>23513906</v>
      </c>
      <c r="I58" s="38">
        <f>'Дистанционное набл.(КП)'!D59</f>
        <v>555209</v>
      </c>
      <c r="J58" s="38">
        <f>'Центры здоровья 8-26'!D58</f>
        <v>0</v>
      </c>
      <c r="K58" s="38">
        <f>'АПУ неотл.пом.(6-26)'!D58</f>
        <v>12031951</v>
      </c>
      <c r="L58" s="38">
        <f>'АПУ обращения  (6-26)'!D58</f>
        <v>44976613</v>
      </c>
      <c r="M58" s="38">
        <f>'ОДИ ПГГ(8-26)'!D58</f>
        <v>2569737</v>
      </c>
      <c r="N58" s="38">
        <f>'Школа(8-26)'!D57</f>
        <v>5771715</v>
      </c>
      <c r="O58" s="38">
        <f>'ФАП(8-26)'!D58</f>
        <v>50628244</v>
      </c>
      <c r="P58" s="38"/>
      <c r="Q58" s="38">
        <f>' СМП '!D58</f>
        <v>0</v>
      </c>
      <c r="R58" s="38">
        <f>'Гемодиализ по видам МП(8-26)'!D58</f>
        <v>0</v>
      </c>
      <c r="S58" s="38">
        <f>'Мед.реаб.(АПУ,ДС,КС)(8-26) '!D58</f>
        <v>0</v>
      </c>
      <c r="T58" s="38">
        <f t="shared" si="4"/>
        <v>303109918</v>
      </c>
    </row>
    <row r="59" spans="1:20" s="1" customFormat="1" x14ac:dyDescent="0.2">
      <c r="A59" s="20">
        <v>48</v>
      </c>
      <c r="B59" s="21" t="s">
        <v>111</v>
      </c>
      <c r="C59" s="10" t="s">
        <v>218</v>
      </c>
      <c r="D59" s="38">
        <f>КС!D59</f>
        <v>107306140</v>
      </c>
      <c r="E59" s="38">
        <f>'ДС(8-26)'!D59</f>
        <v>22572653</v>
      </c>
      <c r="F59" s="38">
        <f t="shared" si="1"/>
        <v>303906418</v>
      </c>
      <c r="G59" s="38">
        <f>' Профилактика 8-26'!D61</f>
        <v>108121545</v>
      </c>
      <c r="H59" s="38">
        <f>'Диспан.набл.(КП) '!D60</f>
        <v>44686854</v>
      </c>
      <c r="I59" s="38">
        <f>'Дистанционное набл.(КП)'!D60</f>
        <v>1154123</v>
      </c>
      <c r="J59" s="38">
        <f>'Центры здоровья 8-26'!D59</f>
        <v>0</v>
      </c>
      <c r="K59" s="38">
        <f>'АПУ неотл.пом.(6-26)'!D59</f>
        <v>18369945</v>
      </c>
      <c r="L59" s="38">
        <f>'АПУ обращения  (6-26)'!D59</f>
        <v>65373252</v>
      </c>
      <c r="M59" s="38">
        <f>'ОДИ ПГГ(8-26)'!D59</f>
        <v>4370415</v>
      </c>
      <c r="N59" s="38">
        <f>'Школа(8-26)'!D58</f>
        <v>9985187</v>
      </c>
      <c r="O59" s="38">
        <f>'ФАП(8-26)'!D59</f>
        <v>51845097</v>
      </c>
      <c r="P59" s="38"/>
      <c r="Q59" s="38">
        <f>' СМП '!D59</f>
        <v>0</v>
      </c>
      <c r="R59" s="38">
        <f>'Гемодиализ по видам МП(8-26)'!D59</f>
        <v>0</v>
      </c>
      <c r="S59" s="38">
        <f>'Мед.реаб.(АПУ,ДС,КС)(8-26) '!D59</f>
        <v>0</v>
      </c>
      <c r="T59" s="38">
        <f t="shared" si="4"/>
        <v>433785211</v>
      </c>
    </row>
    <row r="60" spans="1:20" s="1" customFormat="1" x14ac:dyDescent="0.2">
      <c r="A60" s="20">
        <v>49</v>
      </c>
      <c r="B60" s="21" t="s">
        <v>112</v>
      </c>
      <c r="C60" s="10" t="s">
        <v>25</v>
      </c>
      <c r="D60" s="38">
        <f>КС!D60</f>
        <v>733345736</v>
      </c>
      <c r="E60" s="38">
        <f>'ДС(8-26)'!D60</f>
        <v>97728422</v>
      </c>
      <c r="F60" s="38">
        <f t="shared" si="1"/>
        <v>998504442</v>
      </c>
      <c r="G60" s="38">
        <f>' Профилактика 8-26'!D62</f>
        <v>411212623</v>
      </c>
      <c r="H60" s="38">
        <f>'Диспан.набл.(КП) '!D61</f>
        <v>122853105</v>
      </c>
      <c r="I60" s="38">
        <f>'Дистанционное набл.(КП)'!D61</f>
        <v>2901043</v>
      </c>
      <c r="J60" s="38">
        <f>'Центры здоровья 8-26'!D60</f>
        <v>0</v>
      </c>
      <c r="K60" s="38">
        <f>'АПУ неотл.пом.(6-26)'!D60</f>
        <v>67901909</v>
      </c>
      <c r="L60" s="38">
        <f>'АПУ обращения  (6-26)'!D60</f>
        <v>248690042</v>
      </c>
      <c r="M60" s="38">
        <f>'ОДИ ПГГ(8-26)'!D60</f>
        <v>31503407</v>
      </c>
      <c r="N60" s="38">
        <f>'Школа(8-26)'!D59</f>
        <v>26180890</v>
      </c>
      <c r="O60" s="38">
        <f>'ФАП(8-26)'!D60</f>
        <v>87261423</v>
      </c>
      <c r="P60" s="38"/>
      <c r="Q60" s="38">
        <f>' СМП '!D60</f>
        <v>0</v>
      </c>
      <c r="R60" s="38">
        <f>'Гемодиализ по видам МП(8-26)'!D60</f>
        <v>0</v>
      </c>
      <c r="S60" s="38">
        <f>'Мед.реаб.(АПУ,ДС,КС)(8-26) '!D60</f>
        <v>0</v>
      </c>
      <c r="T60" s="38">
        <f t="shared" si="4"/>
        <v>1829578600</v>
      </c>
    </row>
    <row r="61" spans="1:20" s="1" customFormat="1" x14ac:dyDescent="0.2">
      <c r="A61" s="20">
        <v>50</v>
      </c>
      <c r="B61" s="21" t="s">
        <v>160</v>
      </c>
      <c r="C61" s="10" t="s">
        <v>52</v>
      </c>
      <c r="D61" s="38">
        <f>КС!D61</f>
        <v>81056271</v>
      </c>
      <c r="E61" s="38">
        <f>'ДС(8-26)'!D61</f>
        <v>17033565</v>
      </c>
      <c r="F61" s="38">
        <f t="shared" si="1"/>
        <v>229685025</v>
      </c>
      <c r="G61" s="38">
        <f>' Профилактика 8-26'!D63</f>
        <v>78175808</v>
      </c>
      <c r="H61" s="38">
        <f>'Диспан.набл.(КП) '!D62</f>
        <v>27694473</v>
      </c>
      <c r="I61" s="38">
        <f>'Дистанционное набл.(КП)'!D62</f>
        <v>460394</v>
      </c>
      <c r="J61" s="38">
        <f>'Центры здоровья 8-26'!D61</f>
        <v>0</v>
      </c>
      <c r="K61" s="38">
        <f>'АПУ неотл.пом.(6-26)'!D61</f>
        <v>13645372</v>
      </c>
      <c r="L61" s="38">
        <f>'АПУ обращения  (6-26)'!D61</f>
        <v>49777212</v>
      </c>
      <c r="M61" s="38">
        <f>'ОДИ ПГГ(8-26)'!D61</f>
        <v>3298765</v>
      </c>
      <c r="N61" s="38">
        <f>'Школа(8-26)'!D60</f>
        <v>5586308</v>
      </c>
      <c r="O61" s="38">
        <f>'ФАП(8-26)'!D61</f>
        <v>51046693</v>
      </c>
      <c r="P61" s="38"/>
      <c r="Q61" s="38">
        <f>' СМП '!D61</f>
        <v>0</v>
      </c>
      <c r="R61" s="38">
        <f>'Гемодиализ по видам МП(8-26)'!D61</f>
        <v>0</v>
      </c>
      <c r="S61" s="38">
        <f>'Мед.реаб.(АПУ,ДС,КС)(8-26) '!D61</f>
        <v>0</v>
      </c>
      <c r="T61" s="38">
        <f t="shared" si="4"/>
        <v>327774861</v>
      </c>
    </row>
    <row r="62" spans="1:20" s="1" customFormat="1" x14ac:dyDescent="0.2">
      <c r="A62" s="20">
        <v>51</v>
      </c>
      <c r="B62" s="21" t="s">
        <v>113</v>
      </c>
      <c r="C62" s="10" t="s">
        <v>219</v>
      </c>
      <c r="D62" s="38">
        <f>КС!D62</f>
        <v>61913425</v>
      </c>
      <c r="E62" s="38">
        <f>'ДС(8-26)'!D62</f>
        <v>13674881</v>
      </c>
      <c r="F62" s="38">
        <f t="shared" si="1"/>
        <v>184090683</v>
      </c>
      <c r="G62" s="38">
        <f>' Профилактика 8-26'!D64</f>
        <v>57482099</v>
      </c>
      <c r="H62" s="38">
        <f>'Диспан.набл.(КП) '!D63</f>
        <v>19599703</v>
      </c>
      <c r="I62" s="38">
        <f>'Дистанционное набл.(КП)'!D63</f>
        <v>518568</v>
      </c>
      <c r="J62" s="38">
        <f>'Центры здоровья 8-26'!D62</f>
        <v>0</v>
      </c>
      <c r="K62" s="38">
        <f>'АПУ неотл.пом.(6-26)'!D62</f>
        <v>10145996</v>
      </c>
      <c r="L62" s="38">
        <f>'АПУ обращения  (6-26)'!D62</f>
        <v>36687370</v>
      </c>
      <c r="M62" s="38">
        <f>'ОДИ ПГГ(8-26)'!D62</f>
        <v>2300175</v>
      </c>
      <c r="N62" s="38">
        <f>'Школа(8-26)'!D61</f>
        <v>3485834</v>
      </c>
      <c r="O62" s="38">
        <f>'ФАП(8-26)'!D62</f>
        <v>53870938</v>
      </c>
      <c r="P62" s="38"/>
      <c r="Q62" s="38">
        <f>' СМП '!D62</f>
        <v>0</v>
      </c>
      <c r="R62" s="38">
        <f>'Гемодиализ по видам МП(8-26)'!D62</f>
        <v>0</v>
      </c>
      <c r="S62" s="38">
        <f>'Мед.реаб.(АПУ,ДС,КС)(8-26) '!D62</f>
        <v>0</v>
      </c>
      <c r="T62" s="38">
        <f t="shared" si="4"/>
        <v>259678989</v>
      </c>
    </row>
    <row r="63" spans="1:20" s="1" customFormat="1" x14ac:dyDescent="0.2">
      <c r="A63" s="20">
        <v>52</v>
      </c>
      <c r="B63" s="13" t="s">
        <v>162</v>
      </c>
      <c r="C63" s="10" t="s">
        <v>220</v>
      </c>
      <c r="D63" s="38">
        <f>КС!D63</f>
        <v>65568236</v>
      </c>
      <c r="E63" s="38">
        <f>'ДС(8-26)'!D63</f>
        <v>13003702</v>
      </c>
      <c r="F63" s="38">
        <f t="shared" si="1"/>
        <v>192523065</v>
      </c>
      <c r="G63" s="38">
        <f>' Профилактика 8-26'!D65</f>
        <v>64671709</v>
      </c>
      <c r="H63" s="38">
        <f>'Диспан.набл.(КП) '!D64</f>
        <v>25613099</v>
      </c>
      <c r="I63" s="38">
        <f>'Дистанционное набл.(КП)'!D64</f>
        <v>642226</v>
      </c>
      <c r="J63" s="38">
        <f>'Центры здоровья 8-26'!D63</f>
        <v>0</v>
      </c>
      <c r="K63" s="38">
        <f>'АПУ неотл.пом.(6-26)'!D63</f>
        <v>11344191</v>
      </c>
      <c r="L63" s="38">
        <f>'АПУ обращения  (6-26)'!D63</f>
        <v>41047345</v>
      </c>
      <c r="M63" s="38">
        <f>'ОДИ ПГГ(8-26)'!D63</f>
        <v>4096774</v>
      </c>
      <c r="N63" s="38">
        <f>'Школа(8-26)'!D62</f>
        <v>5933885</v>
      </c>
      <c r="O63" s="38">
        <f>'ФАП(8-26)'!D63</f>
        <v>39173836</v>
      </c>
      <c r="P63" s="38"/>
      <c r="Q63" s="38">
        <f>' СМП '!D63</f>
        <v>0</v>
      </c>
      <c r="R63" s="38">
        <f>'Гемодиализ по видам МП(8-26)'!D63</f>
        <v>0</v>
      </c>
      <c r="S63" s="38">
        <f>'Мед.реаб.(АПУ,ДС,КС)(8-26) '!D63</f>
        <v>4969874</v>
      </c>
      <c r="T63" s="38">
        <f t="shared" si="4"/>
        <v>276064877</v>
      </c>
    </row>
    <row r="64" spans="1:20" s="1" customFormat="1" x14ac:dyDescent="0.2">
      <c r="A64" s="20">
        <v>53</v>
      </c>
      <c r="B64" s="21" t="s">
        <v>223</v>
      </c>
      <c r="C64" s="10" t="s">
        <v>222</v>
      </c>
      <c r="D64" s="38">
        <f>КС!D64</f>
        <v>424166442</v>
      </c>
      <c r="E64" s="38">
        <f>'ДС(8-26)'!D64</f>
        <v>0</v>
      </c>
      <c r="F64" s="38">
        <f t="shared" si="1"/>
        <v>433480</v>
      </c>
      <c r="G64" s="38">
        <f>' Профилактика 8-26'!D66</f>
        <v>0</v>
      </c>
      <c r="H64" s="38">
        <f>'Диспан.набл.(КП) '!D65</f>
        <v>0</v>
      </c>
      <c r="I64" s="38">
        <f>'Дистанционное набл.(КП)'!D65</f>
        <v>0</v>
      </c>
      <c r="J64" s="38">
        <f>'Центры здоровья 8-26'!D64</f>
        <v>0</v>
      </c>
      <c r="K64" s="38">
        <f>'АПУ неотл.пом.(6-26)'!D64</f>
        <v>433480</v>
      </c>
      <c r="L64" s="38">
        <f>'АПУ обращения  (6-26)'!D64</f>
        <v>0</v>
      </c>
      <c r="M64" s="38">
        <f>'ОДИ ПГГ(8-26)'!D64</f>
        <v>0</v>
      </c>
      <c r="N64" s="38">
        <f>'Школа(8-26)'!D63</f>
        <v>0</v>
      </c>
      <c r="O64" s="38">
        <f>'ФАП(8-26)'!D64</f>
        <v>0</v>
      </c>
      <c r="P64" s="38"/>
      <c r="Q64" s="38">
        <f>' СМП '!D64</f>
        <v>0</v>
      </c>
      <c r="R64" s="38">
        <f>'Гемодиализ по видам МП(8-26)'!D64</f>
        <v>0</v>
      </c>
      <c r="S64" s="38">
        <f>'Мед.реаб.(АПУ,ДС,КС)(8-26) '!D64</f>
        <v>0</v>
      </c>
      <c r="T64" s="38">
        <f t="shared" si="4"/>
        <v>424599922</v>
      </c>
    </row>
    <row r="65" spans="1:20" s="1" customFormat="1" x14ac:dyDescent="0.2">
      <c r="A65" s="20">
        <v>54</v>
      </c>
      <c r="B65" s="21" t="s">
        <v>233</v>
      </c>
      <c r="C65" s="10" t="s">
        <v>234</v>
      </c>
      <c r="D65" s="38">
        <f>КС!D65</f>
        <v>0</v>
      </c>
      <c r="E65" s="38">
        <f>'ДС(8-26)'!D65</f>
        <v>0</v>
      </c>
      <c r="F65" s="38">
        <f t="shared" si="1"/>
        <v>0</v>
      </c>
      <c r="G65" s="38">
        <f>' Профилактика 8-26'!D67</f>
        <v>0</v>
      </c>
      <c r="H65" s="38">
        <f>'Диспан.набл.(КП) '!D66</f>
        <v>0</v>
      </c>
      <c r="I65" s="38">
        <f>'Дистанционное набл.(КП)'!D66</f>
        <v>0</v>
      </c>
      <c r="J65" s="38">
        <f>'Центры здоровья 8-26'!D65</f>
        <v>0</v>
      </c>
      <c r="K65" s="38">
        <f>'АПУ неотл.пом.(6-26)'!D65</f>
        <v>0</v>
      </c>
      <c r="L65" s="38">
        <f>'АПУ обращения  (6-26)'!D65</f>
        <v>0</v>
      </c>
      <c r="M65" s="38">
        <f>'ОДИ ПГГ(8-26)'!D65</f>
        <v>0</v>
      </c>
      <c r="N65" s="38">
        <f>'Школа(8-26)'!D64</f>
        <v>0</v>
      </c>
      <c r="O65" s="38">
        <f>'ФАП(8-26)'!D65</f>
        <v>0</v>
      </c>
      <c r="P65" s="38"/>
      <c r="Q65" s="38">
        <f>' СМП '!D65</f>
        <v>0</v>
      </c>
      <c r="R65" s="38">
        <f>'Гемодиализ по видам МП(8-26)'!D65</f>
        <v>0</v>
      </c>
      <c r="S65" s="38">
        <f>'Мед.реаб.(АПУ,ДС,КС)(8-26) '!D65</f>
        <v>9587447</v>
      </c>
      <c r="T65" s="38">
        <f t="shared" si="4"/>
        <v>9587447</v>
      </c>
    </row>
    <row r="66" spans="1:20" s="1" customFormat="1" ht="23.25" customHeight="1" x14ac:dyDescent="0.2">
      <c r="A66" s="20">
        <v>55</v>
      </c>
      <c r="B66" s="21" t="s">
        <v>114</v>
      </c>
      <c r="C66" s="10" t="s">
        <v>51</v>
      </c>
      <c r="D66" s="38">
        <f>КС!D66</f>
        <v>0</v>
      </c>
      <c r="E66" s="38">
        <f>'ДС(8-26)'!D66</f>
        <v>27812171</v>
      </c>
      <c r="F66" s="38">
        <f t="shared" si="1"/>
        <v>221910768.00999999</v>
      </c>
      <c r="G66" s="38">
        <f>' Профилактика 8-26'!D68</f>
        <v>156225066</v>
      </c>
      <c r="H66" s="38">
        <f>'Диспан.набл.(КП) '!D67</f>
        <v>181652</v>
      </c>
      <c r="I66" s="38">
        <f>'Дистанционное набл.(КП)'!D67</f>
        <v>0</v>
      </c>
      <c r="J66" s="38">
        <f>'Центры здоровья 8-26'!D66</f>
        <v>0</v>
      </c>
      <c r="K66" s="38">
        <f>'АПУ неотл.пом.(6-26)'!D66</f>
        <v>11128516.01</v>
      </c>
      <c r="L66" s="38">
        <f>'АПУ обращения  (6-26)'!D66</f>
        <v>50636288</v>
      </c>
      <c r="M66" s="38">
        <f>'ОДИ ПГГ(8-26)'!D66</f>
        <v>2291897</v>
      </c>
      <c r="N66" s="38">
        <f>'Школа(8-26)'!D65</f>
        <v>1447349</v>
      </c>
      <c r="O66" s="38">
        <f>'ФАП(8-26)'!D66</f>
        <v>0</v>
      </c>
      <c r="P66" s="38"/>
      <c r="Q66" s="38">
        <f>' СМП '!D66</f>
        <v>0</v>
      </c>
      <c r="R66" s="38">
        <f>'Гемодиализ по видам МП(8-26)'!D66</f>
        <v>0</v>
      </c>
      <c r="S66" s="38">
        <f>'Мед.реаб.(АПУ,ДС,КС)(8-26) '!D66</f>
        <v>9575656</v>
      </c>
      <c r="T66" s="38">
        <f t="shared" si="4"/>
        <v>259298595.00999999</v>
      </c>
    </row>
    <row r="67" spans="1:20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>КС!D67</f>
        <v>0</v>
      </c>
      <c r="E67" s="38">
        <f>'ДС(8-26)'!D67</f>
        <v>21368099</v>
      </c>
      <c r="F67" s="38">
        <f t="shared" si="1"/>
        <v>171147591</v>
      </c>
      <c r="G67" s="38">
        <f>' Профилактика 8-26'!D69</f>
        <v>119545464</v>
      </c>
      <c r="H67" s="38">
        <f>'Диспан.набл.(КП) '!D68</f>
        <v>261041</v>
      </c>
      <c r="I67" s="38">
        <f>'Дистанционное набл.(КП)'!D68</f>
        <v>0</v>
      </c>
      <c r="J67" s="38">
        <f>'Центры здоровья 8-26'!D67</f>
        <v>0</v>
      </c>
      <c r="K67" s="38">
        <f>'АПУ неотл.пом.(6-26)'!D67</f>
        <v>8537389</v>
      </c>
      <c r="L67" s="38">
        <f>'АПУ обращения  (6-26)'!D67</f>
        <v>39427340</v>
      </c>
      <c r="M67" s="38">
        <f>'ОДИ ПГГ(8-26)'!D67</f>
        <v>2507726</v>
      </c>
      <c r="N67" s="38">
        <f>'Школа(8-26)'!D66</f>
        <v>868631</v>
      </c>
      <c r="O67" s="38">
        <f>'ФАП(8-26)'!D67</f>
        <v>0</v>
      </c>
      <c r="P67" s="38"/>
      <c r="Q67" s="38">
        <f>' СМП '!D67</f>
        <v>0</v>
      </c>
      <c r="R67" s="38">
        <f>'Гемодиализ по видам МП(8-26)'!D67</f>
        <v>0</v>
      </c>
      <c r="S67" s="38">
        <f>'Мед.реаб.(АПУ,ДС,КС)(8-26) '!D67</f>
        <v>9255451</v>
      </c>
      <c r="T67" s="38">
        <f t="shared" si="4"/>
        <v>201771141</v>
      </c>
    </row>
    <row r="68" spans="1:20" s="1" customFormat="1" ht="24" x14ac:dyDescent="0.2">
      <c r="A68" s="20">
        <v>57</v>
      </c>
      <c r="B68" s="12" t="s">
        <v>116</v>
      </c>
      <c r="C68" s="10" t="s">
        <v>117</v>
      </c>
      <c r="D68" s="38">
        <f>КС!D68</f>
        <v>0</v>
      </c>
      <c r="E68" s="38">
        <f>'ДС(8-26)'!D68</f>
        <v>0</v>
      </c>
      <c r="F68" s="38">
        <f t="shared" si="1"/>
        <v>0</v>
      </c>
      <c r="G68" s="38">
        <f>' Профилактика 8-26'!D70</f>
        <v>0</v>
      </c>
      <c r="H68" s="38">
        <f>'Диспан.набл.(КП) '!D69</f>
        <v>0</v>
      </c>
      <c r="I68" s="38">
        <f>'Дистанционное набл.(КП)'!D69</f>
        <v>0</v>
      </c>
      <c r="J68" s="38">
        <f>'Центры здоровья 8-26'!D68</f>
        <v>0</v>
      </c>
      <c r="K68" s="38">
        <f>'АПУ неотл.пом.(6-26)'!D68</f>
        <v>0</v>
      </c>
      <c r="L68" s="38">
        <f>'АПУ обращения  (6-26)'!D68</f>
        <v>0</v>
      </c>
      <c r="M68" s="38">
        <f>'ОДИ ПГГ(8-26)'!D68</f>
        <v>0</v>
      </c>
      <c r="N68" s="38">
        <f>'Школа(8-26)'!D67</f>
        <v>0</v>
      </c>
      <c r="O68" s="38">
        <f>'ФАП(8-26)'!D68</f>
        <v>0</v>
      </c>
      <c r="P68" s="38"/>
      <c r="Q68" s="38">
        <f>' СМП '!D68</f>
        <v>0</v>
      </c>
      <c r="R68" s="38">
        <f>'Гемодиализ по видам МП(8-26)'!D68</f>
        <v>0</v>
      </c>
      <c r="S68" s="38">
        <f>'Мед.реаб.(АПУ,ДС,КС)(8-26) '!D68</f>
        <v>0</v>
      </c>
      <c r="T68" s="38">
        <f t="shared" si="4"/>
        <v>0</v>
      </c>
    </row>
    <row r="69" spans="1:20" s="1" customFormat="1" x14ac:dyDescent="0.2">
      <c r="A69" s="20">
        <v>58</v>
      </c>
      <c r="B69" s="13" t="s">
        <v>118</v>
      </c>
      <c r="C69" s="10" t="s">
        <v>236</v>
      </c>
      <c r="D69" s="38">
        <f>КС!D69</f>
        <v>0</v>
      </c>
      <c r="E69" s="38">
        <f>'ДС(8-26)'!D69</f>
        <v>41772059</v>
      </c>
      <c r="F69" s="38">
        <f t="shared" si="1"/>
        <v>371077866</v>
      </c>
      <c r="G69" s="38">
        <f>' Профилактика 8-26'!D71</f>
        <v>246176929</v>
      </c>
      <c r="H69" s="38">
        <f>'Диспан.набл.(КП) '!D70</f>
        <v>84938</v>
      </c>
      <c r="I69" s="38">
        <f>'Дистанционное набл.(КП)'!D70</f>
        <v>0</v>
      </c>
      <c r="J69" s="38">
        <f>'Центры здоровья 8-26'!D69</f>
        <v>0</v>
      </c>
      <c r="K69" s="38">
        <f>'АПУ неотл.пом.(6-26)'!D69</f>
        <v>33654304</v>
      </c>
      <c r="L69" s="38">
        <f>'АПУ обращения  (6-26)'!D69</f>
        <v>84405708</v>
      </c>
      <c r="M69" s="38">
        <f>'ОДИ ПГГ(8-26)'!D69</f>
        <v>4796589</v>
      </c>
      <c r="N69" s="38">
        <f>'Школа(8-26)'!D68</f>
        <v>1959398</v>
      </c>
      <c r="O69" s="38">
        <f>'ФАП(8-26)'!D69</f>
        <v>0</v>
      </c>
      <c r="P69" s="38"/>
      <c r="Q69" s="38">
        <f>' СМП '!D69</f>
        <v>0</v>
      </c>
      <c r="R69" s="38">
        <f>'Гемодиализ по видам МП(8-26)'!D69</f>
        <v>0</v>
      </c>
      <c r="S69" s="38">
        <f>'Мед.реаб.(АПУ,ДС,КС)(8-26) '!D69</f>
        <v>10404298</v>
      </c>
      <c r="T69" s="38">
        <f t="shared" si="4"/>
        <v>423254223</v>
      </c>
    </row>
    <row r="70" spans="1:20" s="1" customFormat="1" x14ac:dyDescent="0.2">
      <c r="A70" s="20">
        <v>59</v>
      </c>
      <c r="B70" s="21" t="s">
        <v>119</v>
      </c>
      <c r="C70" s="10" t="s">
        <v>326</v>
      </c>
      <c r="D70" s="38">
        <f>КС!D70</f>
        <v>0</v>
      </c>
      <c r="E70" s="38">
        <f>'ДС(8-26)'!D70</f>
        <v>0</v>
      </c>
      <c r="F70" s="38">
        <f t="shared" si="1"/>
        <v>0</v>
      </c>
      <c r="G70" s="38">
        <f>' Профилактика 8-26'!D72</f>
        <v>0</v>
      </c>
      <c r="H70" s="38">
        <f>'Диспан.набл.(КП) '!D71</f>
        <v>0</v>
      </c>
      <c r="I70" s="38">
        <f>'Дистанционное набл.(КП)'!D71</f>
        <v>0</v>
      </c>
      <c r="J70" s="38">
        <f>'Центры здоровья 8-26'!D70</f>
        <v>0</v>
      </c>
      <c r="K70" s="38">
        <f>'АПУ неотл.пом.(6-26)'!D70</f>
        <v>0</v>
      </c>
      <c r="L70" s="38">
        <f>'АПУ обращения  (6-26)'!D70</f>
        <v>0</v>
      </c>
      <c r="M70" s="38">
        <f>'ОДИ ПГГ(8-26)'!D70</f>
        <v>0</v>
      </c>
      <c r="N70" s="38">
        <f>'Школа(8-26)'!D69</f>
        <v>0</v>
      </c>
      <c r="O70" s="38">
        <f>'ФАП(8-26)'!D70</f>
        <v>0</v>
      </c>
      <c r="P70" s="38"/>
      <c r="Q70" s="38">
        <f>' СМП '!D70</f>
        <v>0</v>
      </c>
      <c r="R70" s="38">
        <f>'Гемодиализ по видам МП(8-26)'!D70</f>
        <v>0</v>
      </c>
      <c r="S70" s="38">
        <f>'Мед.реаб.(АПУ,ДС,КС)(8-26) '!D70</f>
        <v>0</v>
      </c>
      <c r="T70" s="38">
        <f t="shared" si="4"/>
        <v>0</v>
      </c>
    </row>
    <row r="71" spans="1:20" s="1" customFormat="1" ht="24" x14ac:dyDescent="0.2">
      <c r="A71" s="20">
        <v>60</v>
      </c>
      <c r="B71" s="12" t="s">
        <v>120</v>
      </c>
      <c r="C71" s="10" t="s">
        <v>237</v>
      </c>
      <c r="D71" s="38">
        <f>КС!D71</f>
        <v>0</v>
      </c>
      <c r="E71" s="38">
        <f>'ДС(8-26)'!D71</f>
        <v>0</v>
      </c>
      <c r="F71" s="38">
        <f t="shared" si="1"/>
        <v>135582614</v>
      </c>
      <c r="G71" s="38">
        <f>' Профилактика 8-26'!D73</f>
        <v>32169682</v>
      </c>
      <c r="H71" s="38">
        <f>'Диспан.набл.(КП) '!D72</f>
        <v>0</v>
      </c>
      <c r="I71" s="38">
        <f>'Дистанционное набл.(КП)'!D72</f>
        <v>0</v>
      </c>
      <c r="J71" s="38">
        <f>'Центры здоровья 8-26'!D71</f>
        <v>0</v>
      </c>
      <c r="K71" s="38">
        <f>'АПУ неотл.пом.(6-26)'!D71</f>
        <v>0</v>
      </c>
      <c r="L71" s="38">
        <f>'АПУ обращения  (6-26)'!D71</f>
        <v>103412932</v>
      </c>
      <c r="M71" s="38">
        <f>'ОДИ ПГГ(8-26)'!D71</f>
        <v>0</v>
      </c>
      <c r="N71" s="38">
        <f>'Школа(8-26)'!D70</f>
        <v>0</v>
      </c>
      <c r="O71" s="38">
        <f>'ФАП(8-26)'!D71</f>
        <v>0</v>
      </c>
      <c r="P71" s="38"/>
      <c r="Q71" s="38">
        <f>' СМП '!D71</f>
        <v>0</v>
      </c>
      <c r="R71" s="38">
        <f>'Гемодиализ по видам МП(8-26)'!D71</f>
        <v>0</v>
      </c>
      <c r="S71" s="38">
        <f>'Мед.реаб.(АПУ,ДС,КС)(8-26) '!D71</f>
        <v>0</v>
      </c>
      <c r="T71" s="38">
        <f t="shared" si="4"/>
        <v>135582614</v>
      </c>
    </row>
    <row r="72" spans="1:20" s="1" customFormat="1" ht="24" x14ac:dyDescent="0.2">
      <c r="A72" s="20">
        <v>61</v>
      </c>
      <c r="B72" s="12" t="s">
        <v>121</v>
      </c>
      <c r="C72" s="10" t="s">
        <v>238</v>
      </c>
      <c r="D72" s="38">
        <f>КС!D72</f>
        <v>0</v>
      </c>
      <c r="E72" s="38">
        <f>'ДС(8-26)'!D72</f>
        <v>0</v>
      </c>
      <c r="F72" s="38">
        <f t="shared" ref="F72:F135" si="5">G72+H72+I72+J72+K72+L72+M72+N72+O72+P72</f>
        <v>138928440</v>
      </c>
      <c r="G72" s="38">
        <f>' Профилактика 8-26'!D74</f>
        <v>29502621</v>
      </c>
      <c r="H72" s="38">
        <f>'Диспан.набл.(КП) '!D73</f>
        <v>0</v>
      </c>
      <c r="I72" s="38">
        <f>'Дистанционное набл.(КП)'!D73</f>
        <v>0</v>
      </c>
      <c r="J72" s="38">
        <f>'Центры здоровья 8-26'!D72</f>
        <v>0</v>
      </c>
      <c r="K72" s="38">
        <f>'АПУ неотл.пом.(6-26)'!D72</f>
        <v>9696798</v>
      </c>
      <c r="L72" s="38">
        <f>'АПУ обращения  (6-26)'!D72</f>
        <v>99729021</v>
      </c>
      <c r="M72" s="38">
        <f>'ОДИ ПГГ(8-26)'!D72</f>
        <v>0</v>
      </c>
      <c r="N72" s="38">
        <f>'Школа(8-26)'!D71</f>
        <v>0</v>
      </c>
      <c r="O72" s="38">
        <f>'ФАП(8-26)'!D72</f>
        <v>0</v>
      </c>
      <c r="P72" s="38"/>
      <c r="Q72" s="38">
        <f>' СМП '!D72</f>
        <v>0</v>
      </c>
      <c r="R72" s="38">
        <f>'Гемодиализ по видам МП(8-26)'!D72</f>
        <v>0</v>
      </c>
      <c r="S72" s="38">
        <f>'Мед.реаб.(АПУ,ДС,КС)(8-26) '!D72</f>
        <v>0</v>
      </c>
      <c r="T72" s="38">
        <f t="shared" si="4"/>
        <v>138928440</v>
      </c>
    </row>
    <row r="73" spans="1:20" s="1" customFormat="1" x14ac:dyDescent="0.2">
      <c r="A73" s="20">
        <v>62</v>
      </c>
      <c r="B73" s="13" t="s">
        <v>122</v>
      </c>
      <c r="C73" s="10" t="s">
        <v>239</v>
      </c>
      <c r="D73" s="38">
        <f>КС!D73</f>
        <v>0</v>
      </c>
      <c r="E73" s="38">
        <f>'ДС(8-26)'!D73</f>
        <v>53715909</v>
      </c>
      <c r="F73" s="38">
        <f t="shared" si="5"/>
        <v>533635112</v>
      </c>
      <c r="G73" s="38">
        <f>' Профилактика 8-26'!D75</f>
        <v>249684658</v>
      </c>
      <c r="H73" s="38">
        <f>'Диспан.набл.(КП) '!D74</f>
        <v>97489553</v>
      </c>
      <c r="I73" s="38">
        <f>'Дистанционное набл.(КП)'!D74</f>
        <v>2116826</v>
      </c>
      <c r="J73" s="38">
        <f>'Центры здоровья 8-26'!D73</f>
        <v>0</v>
      </c>
      <c r="K73" s="38">
        <f>'АПУ неотл.пом.(6-26)'!D73</f>
        <v>26121505</v>
      </c>
      <c r="L73" s="38">
        <f>'АПУ обращения  (6-26)'!D73</f>
        <v>125246458</v>
      </c>
      <c r="M73" s="38">
        <f>'ОДИ ПГГ(8-26)'!D73</f>
        <v>12145980</v>
      </c>
      <c r="N73" s="38">
        <f>'Школа(8-26)'!D72</f>
        <v>20830132</v>
      </c>
      <c r="O73" s="38">
        <f>'ФАП(8-26)'!D73</f>
        <v>0</v>
      </c>
      <c r="P73" s="38"/>
      <c r="Q73" s="38">
        <f>' СМП '!D73</f>
        <v>0</v>
      </c>
      <c r="R73" s="38">
        <f>'Гемодиализ по видам МП(8-26)'!D73</f>
        <v>0</v>
      </c>
      <c r="S73" s="38">
        <f>'Мед.реаб.(АПУ,ДС,КС)(8-26) '!D73</f>
        <v>4351897</v>
      </c>
      <c r="T73" s="38">
        <f t="shared" si="4"/>
        <v>591702918</v>
      </c>
    </row>
    <row r="74" spans="1:20" s="1" customFormat="1" x14ac:dyDescent="0.2">
      <c r="A74" s="20">
        <v>63</v>
      </c>
      <c r="B74" s="13" t="s">
        <v>123</v>
      </c>
      <c r="C74" s="10" t="s">
        <v>50</v>
      </c>
      <c r="D74" s="38">
        <f>КС!D74</f>
        <v>0</v>
      </c>
      <c r="E74" s="38">
        <f>'ДС(8-26)'!D74</f>
        <v>29034729</v>
      </c>
      <c r="F74" s="38">
        <f t="shared" si="5"/>
        <v>320884600.81999999</v>
      </c>
      <c r="G74" s="38">
        <f>' Профилактика 8-26'!D76</f>
        <v>142399639</v>
      </c>
      <c r="H74" s="38">
        <f>'Диспан.набл.(КП) '!D75</f>
        <v>65341489</v>
      </c>
      <c r="I74" s="38">
        <f>'Дистанционное набл.(КП)'!D75</f>
        <v>1392513</v>
      </c>
      <c r="J74" s="38">
        <f>'Центры здоровья 8-26'!D74</f>
        <v>4942965.8199999984</v>
      </c>
      <c r="K74" s="38">
        <f>'АПУ неотл.пом.(6-26)'!D74</f>
        <v>17810610</v>
      </c>
      <c r="L74" s="38">
        <f>'АПУ обращения  (6-26)'!D74</f>
        <v>65154335</v>
      </c>
      <c r="M74" s="38">
        <f>'ОДИ ПГГ(8-26)'!D74</f>
        <v>10925383</v>
      </c>
      <c r="N74" s="38">
        <f>'Школа(8-26)'!D73</f>
        <v>12917666</v>
      </c>
      <c r="O74" s="38">
        <f>'ФАП(8-26)'!D74</f>
        <v>0</v>
      </c>
      <c r="P74" s="38"/>
      <c r="Q74" s="38">
        <f>' СМП '!D74</f>
        <v>0</v>
      </c>
      <c r="R74" s="38">
        <f>'Гемодиализ по видам МП(8-26)'!D74</f>
        <v>0</v>
      </c>
      <c r="S74" s="38">
        <f>'Мед.реаб.(АПУ,ДС,КС)(8-26) '!D74</f>
        <v>14949088</v>
      </c>
      <c r="T74" s="38">
        <f t="shared" si="4"/>
        <v>364868417.81999999</v>
      </c>
    </row>
    <row r="75" spans="1:20" s="1" customFormat="1" x14ac:dyDescent="0.2">
      <c r="A75" s="20">
        <v>64</v>
      </c>
      <c r="B75" s="13" t="s">
        <v>124</v>
      </c>
      <c r="C75" s="10" t="s">
        <v>240</v>
      </c>
      <c r="D75" s="38">
        <f>КС!D75</f>
        <v>0</v>
      </c>
      <c r="E75" s="38">
        <f>'ДС(8-26)'!D75</f>
        <v>75614539</v>
      </c>
      <c r="F75" s="38">
        <f t="shared" si="5"/>
        <v>707549123</v>
      </c>
      <c r="G75" s="38">
        <f>' Профилактика 8-26'!D77</f>
        <v>331769236</v>
      </c>
      <c r="H75" s="38">
        <f>'Диспан.набл.(КП) '!D76</f>
        <v>125807343</v>
      </c>
      <c r="I75" s="38">
        <f>'Дистанционное набл.(КП)'!D76</f>
        <v>2818526</v>
      </c>
      <c r="J75" s="38">
        <f>'Центры здоровья 8-26'!D75</f>
        <v>0</v>
      </c>
      <c r="K75" s="38">
        <f>'АПУ неотл.пом.(6-26)'!D75</f>
        <v>40886917</v>
      </c>
      <c r="L75" s="38">
        <f>'АПУ обращения  (6-26)'!D75</f>
        <v>160859958</v>
      </c>
      <c r="M75" s="38">
        <f>'ОДИ ПГГ(8-26)'!D75</f>
        <v>16148832</v>
      </c>
      <c r="N75" s="38">
        <f>'Школа(8-26)'!D74</f>
        <v>29258311</v>
      </c>
      <c r="O75" s="38">
        <f>'ФАП(8-26)'!D75</f>
        <v>0</v>
      </c>
      <c r="P75" s="38"/>
      <c r="Q75" s="38">
        <f>' СМП '!D75</f>
        <v>0</v>
      </c>
      <c r="R75" s="38">
        <f>'Гемодиализ по видам МП(8-26)'!D75</f>
        <v>0</v>
      </c>
      <c r="S75" s="38">
        <f>'Мед.реаб.(АПУ,ДС,КС)(8-26) '!D75</f>
        <v>8215129</v>
      </c>
      <c r="T75" s="38">
        <f t="shared" si="4"/>
        <v>791378791</v>
      </c>
    </row>
    <row r="76" spans="1:20" s="1" customFormat="1" ht="24" x14ac:dyDescent="0.2">
      <c r="A76" s="20">
        <v>65</v>
      </c>
      <c r="B76" s="13" t="s">
        <v>125</v>
      </c>
      <c r="C76" s="10" t="s">
        <v>241</v>
      </c>
      <c r="D76" s="38">
        <f>КС!D76</f>
        <v>0</v>
      </c>
      <c r="E76" s="38">
        <f>'ДС(8-26)'!D76</f>
        <v>0</v>
      </c>
      <c r="F76" s="38">
        <f t="shared" si="5"/>
        <v>0</v>
      </c>
      <c r="G76" s="38">
        <f>' Профилактика 8-26'!D78</f>
        <v>0</v>
      </c>
      <c r="H76" s="38">
        <f>'Диспан.набл.(КП) '!D77</f>
        <v>0</v>
      </c>
      <c r="I76" s="38">
        <f>'Дистанционное набл.(КП)'!D77</f>
        <v>0</v>
      </c>
      <c r="J76" s="38">
        <f>'Центры здоровья 8-26'!D76</f>
        <v>0</v>
      </c>
      <c r="K76" s="38">
        <f>'АПУ неотл.пом.(6-26)'!D76</f>
        <v>0</v>
      </c>
      <c r="L76" s="38">
        <f>'АПУ обращения  (6-26)'!D76</f>
        <v>0</v>
      </c>
      <c r="M76" s="38">
        <f>'ОДИ ПГГ(8-26)'!D76</f>
        <v>0</v>
      </c>
      <c r="N76" s="38">
        <f>'Школа(8-26)'!D75</f>
        <v>0</v>
      </c>
      <c r="O76" s="38">
        <f>'ФАП(8-26)'!D76</f>
        <v>0</v>
      </c>
      <c r="P76" s="38"/>
      <c r="Q76" s="38">
        <f>' СМП '!D76</f>
        <v>0</v>
      </c>
      <c r="R76" s="38">
        <f>'Гемодиализ по видам МП(8-26)'!D76</f>
        <v>0</v>
      </c>
      <c r="S76" s="38">
        <f>'Мед.реаб.(АПУ,ДС,КС)(8-26) '!D76</f>
        <v>0</v>
      </c>
      <c r="T76" s="38">
        <f t="shared" ref="T76:T107" si="6">D76+E76+F76+Q76+R76+S76</f>
        <v>0</v>
      </c>
    </row>
    <row r="77" spans="1:20" s="1" customFormat="1" ht="24" x14ac:dyDescent="0.2">
      <c r="A77" s="20">
        <v>66</v>
      </c>
      <c r="B77" s="12" t="s">
        <v>126</v>
      </c>
      <c r="C77" s="10" t="s">
        <v>242</v>
      </c>
      <c r="D77" s="38">
        <f>КС!D77</f>
        <v>0</v>
      </c>
      <c r="E77" s="38">
        <f>'ДС(8-26)'!D77</f>
        <v>0</v>
      </c>
      <c r="F77" s="38">
        <f t="shared" si="5"/>
        <v>216940312</v>
      </c>
      <c r="G77" s="38">
        <f>' Профилактика 8-26'!D79</f>
        <v>44246718</v>
      </c>
      <c r="H77" s="38">
        <f>'Диспан.набл.(КП) '!D78</f>
        <v>60550</v>
      </c>
      <c r="I77" s="38">
        <f>'Дистанционное набл.(КП)'!D78</f>
        <v>0</v>
      </c>
      <c r="J77" s="38">
        <f>'Центры здоровья 8-26'!D77</f>
        <v>0</v>
      </c>
      <c r="K77" s="38">
        <f>'АПУ неотл.пом.(6-26)'!D77</f>
        <v>22934297</v>
      </c>
      <c r="L77" s="38">
        <f>'АПУ обращения  (6-26)'!D77</f>
        <v>149698747</v>
      </c>
      <c r="M77" s="38">
        <f>'ОДИ ПГГ(8-26)'!D77</f>
        <v>0</v>
      </c>
      <c r="N77" s="38">
        <f>'Школа(8-26)'!D76</f>
        <v>0</v>
      </c>
      <c r="O77" s="38">
        <f>'ФАП(8-26)'!D77</f>
        <v>0</v>
      </c>
      <c r="P77" s="38"/>
      <c r="Q77" s="38">
        <f>' СМП '!D77</f>
        <v>0</v>
      </c>
      <c r="R77" s="38">
        <f>'Гемодиализ по видам МП(8-26)'!D77</f>
        <v>0</v>
      </c>
      <c r="S77" s="38">
        <f>'Мед.реаб.(АПУ,ДС,КС)(8-26) '!D77</f>
        <v>0</v>
      </c>
      <c r="T77" s="38">
        <f t="shared" si="6"/>
        <v>216940312</v>
      </c>
    </row>
    <row r="78" spans="1:20" s="1" customFormat="1" ht="24" x14ac:dyDescent="0.2">
      <c r="A78" s="20">
        <v>67</v>
      </c>
      <c r="B78" s="13" t="s">
        <v>127</v>
      </c>
      <c r="C78" s="10" t="s">
        <v>243</v>
      </c>
      <c r="D78" s="38">
        <f>КС!D78</f>
        <v>0</v>
      </c>
      <c r="E78" s="38">
        <f>'ДС(8-26)'!D78</f>
        <v>0</v>
      </c>
      <c r="F78" s="38">
        <f t="shared" si="5"/>
        <v>0</v>
      </c>
      <c r="G78" s="38">
        <f>' Профилактика 8-26'!D80</f>
        <v>0</v>
      </c>
      <c r="H78" s="38">
        <f>'Диспан.набл.(КП) '!D79</f>
        <v>0</v>
      </c>
      <c r="I78" s="38">
        <f>'Дистанционное набл.(КП)'!D79</f>
        <v>0</v>
      </c>
      <c r="J78" s="38">
        <f>'Центры здоровья 8-26'!D78</f>
        <v>0</v>
      </c>
      <c r="K78" s="38">
        <f>'АПУ неотл.пом.(6-26)'!D78</f>
        <v>0</v>
      </c>
      <c r="L78" s="38">
        <f>'АПУ обращения  (6-26)'!D78</f>
        <v>0</v>
      </c>
      <c r="M78" s="38">
        <f>'ОДИ ПГГ(8-26)'!D78</f>
        <v>0</v>
      </c>
      <c r="N78" s="38">
        <f>'Школа(8-26)'!D77</f>
        <v>0</v>
      </c>
      <c r="O78" s="38">
        <f>'ФАП(8-26)'!D78</f>
        <v>0</v>
      </c>
      <c r="P78" s="38"/>
      <c r="Q78" s="38">
        <f>' СМП '!D78</f>
        <v>0</v>
      </c>
      <c r="R78" s="38">
        <f>'Гемодиализ по видам МП(8-26)'!D78</f>
        <v>0</v>
      </c>
      <c r="S78" s="38">
        <f>'Мед.реаб.(АПУ,ДС,КС)(8-26) '!D78</f>
        <v>0</v>
      </c>
      <c r="T78" s="38">
        <f t="shared" si="6"/>
        <v>0</v>
      </c>
    </row>
    <row r="79" spans="1:20" s="1" customFormat="1" ht="24" x14ac:dyDescent="0.2">
      <c r="A79" s="20">
        <v>68</v>
      </c>
      <c r="B79" s="13" t="s">
        <v>128</v>
      </c>
      <c r="C79" s="10" t="s">
        <v>244</v>
      </c>
      <c r="D79" s="38">
        <f>КС!D79</f>
        <v>0</v>
      </c>
      <c r="E79" s="38">
        <f>'ДС(8-26)'!D79</f>
        <v>0</v>
      </c>
      <c r="F79" s="38">
        <f t="shared" si="5"/>
        <v>0</v>
      </c>
      <c r="G79" s="38">
        <f>' Профилактика 8-26'!D81</f>
        <v>0</v>
      </c>
      <c r="H79" s="38">
        <f>'Диспан.набл.(КП) '!D80</f>
        <v>0</v>
      </c>
      <c r="I79" s="38">
        <f>'Дистанционное набл.(КП)'!D80</f>
        <v>0</v>
      </c>
      <c r="J79" s="38">
        <f>'Центры здоровья 8-26'!D79</f>
        <v>0</v>
      </c>
      <c r="K79" s="38">
        <f>'АПУ неотл.пом.(6-26)'!D79</f>
        <v>0</v>
      </c>
      <c r="L79" s="38">
        <f>'АПУ обращения  (6-26)'!D79</f>
        <v>0</v>
      </c>
      <c r="M79" s="38">
        <f>'ОДИ ПГГ(8-26)'!D79</f>
        <v>0</v>
      </c>
      <c r="N79" s="38">
        <f>'Школа(8-26)'!D78</f>
        <v>0</v>
      </c>
      <c r="O79" s="38">
        <f>'ФАП(8-26)'!D79</f>
        <v>0</v>
      </c>
      <c r="P79" s="38"/>
      <c r="Q79" s="38">
        <f>' СМП '!D79</f>
        <v>0</v>
      </c>
      <c r="R79" s="38">
        <f>'Гемодиализ по видам МП(8-26)'!D79</f>
        <v>0</v>
      </c>
      <c r="S79" s="38">
        <f>'Мед.реаб.(АПУ,ДС,КС)(8-26) '!D79</f>
        <v>0</v>
      </c>
      <c r="T79" s="38">
        <f t="shared" si="6"/>
        <v>0</v>
      </c>
    </row>
    <row r="80" spans="1:20" s="1" customFormat="1" ht="24" x14ac:dyDescent="0.2">
      <c r="A80" s="20">
        <v>69</v>
      </c>
      <c r="B80" s="12" t="s">
        <v>129</v>
      </c>
      <c r="C80" s="10" t="s">
        <v>245</v>
      </c>
      <c r="D80" s="38">
        <f>КС!D80</f>
        <v>0</v>
      </c>
      <c r="E80" s="38">
        <f>'ДС(8-26)'!D80</f>
        <v>0</v>
      </c>
      <c r="F80" s="38">
        <f t="shared" si="5"/>
        <v>305926922</v>
      </c>
      <c r="G80" s="38">
        <f>' Профилактика 8-26'!D82</f>
        <v>71124481</v>
      </c>
      <c r="H80" s="38">
        <f>'Диспан.набл.(КП) '!D81</f>
        <v>13456</v>
      </c>
      <c r="I80" s="38">
        <f>'Дистанционное набл.(КП)'!D81</f>
        <v>0</v>
      </c>
      <c r="J80" s="38">
        <f>'Центры здоровья 8-26'!D80</f>
        <v>0</v>
      </c>
      <c r="K80" s="38">
        <f>'АПУ неотл.пом.(6-26)'!D80</f>
        <v>0</v>
      </c>
      <c r="L80" s="38">
        <f>'АПУ обращения  (6-26)'!D80</f>
        <v>234788985</v>
      </c>
      <c r="M80" s="38">
        <f>'ОДИ ПГГ(8-26)'!D80</f>
        <v>0</v>
      </c>
      <c r="N80" s="38">
        <f>'Школа(8-26)'!D79</f>
        <v>0</v>
      </c>
      <c r="O80" s="38">
        <f>'ФАП(8-26)'!D80</f>
        <v>0</v>
      </c>
      <c r="P80" s="38"/>
      <c r="Q80" s="38">
        <f>' СМП '!D80</f>
        <v>0</v>
      </c>
      <c r="R80" s="38">
        <f>'Гемодиализ по видам МП(8-26)'!D80</f>
        <v>0</v>
      </c>
      <c r="S80" s="38">
        <f>'Мед.реаб.(АПУ,ДС,КС)(8-26) '!D80</f>
        <v>0</v>
      </c>
      <c r="T80" s="38">
        <f t="shared" si="6"/>
        <v>305926922</v>
      </c>
    </row>
    <row r="81" spans="1:20" s="1" customFormat="1" ht="24" x14ac:dyDescent="0.2">
      <c r="A81" s="20">
        <v>70</v>
      </c>
      <c r="B81" s="12" t="s">
        <v>130</v>
      </c>
      <c r="C81" s="10" t="s">
        <v>246</v>
      </c>
      <c r="D81" s="38">
        <f>КС!D81</f>
        <v>0</v>
      </c>
      <c r="E81" s="38">
        <f>'ДС(8-26)'!D81</f>
        <v>0</v>
      </c>
      <c r="F81" s="38">
        <f t="shared" si="5"/>
        <v>0</v>
      </c>
      <c r="G81" s="38">
        <f>' Профилактика 8-26'!D83</f>
        <v>0</v>
      </c>
      <c r="H81" s="38">
        <f>'Диспан.набл.(КП) '!D82</f>
        <v>0</v>
      </c>
      <c r="I81" s="38">
        <f>'Дистанционное набл.(КП)'!D82</f>
        <v>0</v>
      </c>
      <c r="J81" s="38">
        <f>'Центры здоровья 8-26'!D81</f>
        <v>0</v>
      </c>
      <c r="K81" s="38">
        <f>'АПУ неотл.пом.(6-26)'!D81</f>
        <v>0</v>
      </c>
      <c r="L81" s="38">
        <f>'АПУ обращения  (6-26)'!D81</f>
        <v>0</v>
      </c>
      <c r="M81" s="38">
        <f>'ОДИ ПГГ(8-26)'!D81</f>
        <v>0</v>
      </c>
      <c r="N81" s="38">
        <f>'Школа(8-26)'!D80</f>
        <v>0</v>
      </c>
      <c r="O81" s="38">
        <f>'ФАП(8-26)'!D81</f>
        <v>0</v>
      </c>
      <c r="P81" s="38"/>
      <c r="Q81" s="38">
        <f>' СМП '!D81</f>
        <v>0</v>
      </c>
      <c r="R81" s="38">
        <f>'Гемодиализ по видам МП(8-26)'!D81</f>
        <v>0</v>
      </c>
      <c r="S81" s="38">
        <f>'Мед.реаб.(АПУ,ДС,КС)(8-26) '!D81</f>
        <v>0</v>
      </c>
      <c r="T81" s="38">
        <f t="shared" si="6"/>
        <v>0</v>
      </c>
    </row>
    <row r="82" spans="1:20" s="1" customFormat="1" ht="24" x14ac:dyDescent="0.2">
      <c r="A82" s="20">
        <v>71</v>
      </c>
      <c r="B82" s="12" t="s">
        <v>131</v>
      </c>
      <c r="C82" s="10" t="s">
        <v>247</v>
      </c>
      <c r="D82" s="38">
        <f>КС!D82</f>
        <v>0</v>
      </c>
      <c r="E82" s="38">
        <f>'ДС(8-26)'!D82</f>
        <v>0</v>
      </c>
      <c r="F82" s="38">
        <f t="shared" si="5"/>
        <v>0</v>
      </c>
      <c r="G82" s="38">
        <f>' Профилактика 8-26'!D84</f>
        <v>0</v>
      </c>
      <c r="H82" s="38">
        <f>'Диспан.набл.(КП) '!D83</f>
        <v>0</v>
      </c>
      <c r="I82" s="38">
        <f>'Дистанционное набл.(КП)'!D83</f>
        <v>0</v>
      </c>
      <c r="J82" s="38">
        <f>'Центры здоровья 8-26'!D82</f>
        <v>0</v>
      </c>
      <c r="K82" s="38">
        <f>'АПУ неотл.пом.(6-26)'!D82</f>
        <v>0</v>
      </c>
      <c r="L82" s="38">
        <f>'АПУ обращения  (6-26)'!D82</f>
        <v>0</v>
      </c>
      <c r="M82" s="38">
        <f>'ОДИ ПГГ(8-26)'!D82</f>
        <v>0</v>
      </c>
      <c r="N82" s="38">
        <f>'Школа(8-26)'!D81</f>
        <v>0</v>
      </c>
      <c r="O82" s="38">
        <f>'ФАП(8-26)'!D82</f>
        <v>0</v>
      </c>
      <c r="P82" s="38"/>
      <c r="Q82" s="38">
        <f>' СМП '!D82</f>
        <v>0</v>
      </c>
      <c r="R82" s="38">
        <f>'Гемодиализ по видам МП(8-26)'!D82</f>
        <v>0</v>
      </c>
      <c r="S82" s="38">
        <f>'Мед.реаб.(АПУ,ДС,КС)(8-26) '!D82</f>
        <v>0</v>
      </c>
      <c r="T82" s="38">
        <f t="shared" si="6"/>
        <v>0</v>
      </c>
    </row>
    <row r="83" spans="1:20" s="1" customFormat="1" x14ac:dyDescent="0.2">
      <c r="A83" s="20">
        <v>72</v>
      </c>
      <c r="B83" s="21" t="s">
        <v>132</v>
      </c>
      <c r="C83" s="10" t="s">
        <v>133</v>
      </c>
      <c r="D83" s="38">
        <f>КС!D83</f>
        <v>421244108</v>
      </c>
      <c r="E83" s="38">
        <f>'ДС(8-26)'!D83</f>
        <v>62621184</v>
      </c>
      <c r="F83" s="38">
        <f t="shared" si="5"/>
        <v>646737803.13999999</v>
      </c>
      <c r="G83" s="38">
        <f>' Профилактика 8-26'!D85</f>
        <v>305124533</v>
      </c>
      <c r="H83" s="38">
        <f>'Диспан.набл.(КП) '!D84</f>
        <v>77678964</v>
      </c>
      <c r="I83" s="38">
        <f>'Дистанционное набл.(КП)'!D84</f>
        <v>1632998</v>
      </c>
      <c r="J83" s="38">
        <f>'Центры здоровья 8-26'!D83</f>
        <v>6595213.1399999987</v>
      </c>
      <c r="K83" s="38">
        <f>'АПУ неотл.пом.(6-26)'!D83</f>
        <v>47389582</v>
      </c>
      <c r="L83" s="38">
        <f>'АПУ обращения  (6-26)'!D83</f>
        <v>169041737</v>
      </c>
      <c r="M83" s="38">
        <f>'ОДИ ПГГ(8-26)'!D83</f>
        <v>16799218</v>
      </c>
      <c r="N83" s="38">
        <f>'Школа(8-26)'!D82</f>
        <v>19712486</v>
      </c>
      <c r="O83" s="38">
        <f>'ФАП(8-26)'!D83</f>
        <v>2763072</v>
      </c>
      <c r="P83" s="38"/>
      <c r="Q83" s="38">
        <f>' СМП '!D83</f>
        <v>0</v>
      </c>
      <c r="R83" s="38">
        <f>'Гемодиализ по видам МП(8-26)'!D83</f>
        <v>0</v>
      </c>
      <c r="S83" s="38">
        <f>'Мед.реаб.(АПУ,ДС,КС)(8-26) '!D83</f>
        <v>9463419</v>
      </c>
      <c r="T83" s="38">
        <f t="shared" si="6"/>
        <v>1140066514.1399999</v>
      </c>
    </row>
    <row r="84" spans="1:20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>КС!D84</f>
        <v>136313171</v>
      </c>
      <c r="E84" s="38">
        <f>'ДС(8-26)'!D84</f>
        <v>104244621</v>
      </c>
      <c r="F84" s="38">
        <f t="shared" si="5"/>
        <v>1065443757.0599999</v>
      </c>
      <c r="G84" s="38">
        <f>' Профилактика 8-26'!D86</f>
        <v>496788832</v>
      </c>
      <c r="H84" s="38">
        <f>'Диспан.набл.(КП) '!D85</f>
        <v>156525180</v>
      </c>
      <c r="I84" s="38">
        <f>'Дистанционное набл.(КП)'!D85</f>
        <v>3292728</v>
      </c>
      <c r="J84" s="38">
        <f>'Центры здоровья 8-26'!D84</f>
        <v>5962137.0599999996</v>
      </c>
      <c r="K84" s="38">
        <f>'АПУ неотл.пом.(6-26)'!D84</f>
        <v>80728065</v>
      </c>
      <c r="L84" s="38">
        <f>'АПУ обращения  (6-26)'!D84</f>
        <v>230760024</v>
      </c>
      <c r="M84" s="38">
        <f>'ОДИ ПГГ(8-26)'!D84</f>
        <v>47560215</v>
      </c>
      <c r="N84" s="38">
        <f>'Школа(8-26)'!D83</f>
        <v>38316671</v>
      </c>
      <c r="O84" s="38">
        <f>'ФАП(8-26)'!D84</f>
        <v>5509905</v>
      </c>
      <c r="P84" s="38"/>
      <c r="Q84" s="38">
        <f>' СМП '!D84</f>
        <v>0</v>
      </c>
      <c r="R84" s="38">
        <f>'Гемодиализ по видам МП(8-26)'!D84</f>
        <v>0</v>
      </c>
      <c r="S84" s="38">
        <f>'Мед.реаб.(АПУ,ДС,КС)(8-26) '!D84</f>
        <v>87506760</v>
      </c>
      <c r="T84" s="38">
        <f t="shared" si="6"/>
        <v>1393508309.0599999</v>
      </c>
    </row>
    <row r="85" spans="1:20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>КС!D85</f>
        <v>1221198361</v>
      </c>
      <c r="E85" s="38">
        <f>'ДС(8-26)'!D85</f>
        <v>167932818</v>
      </c>
      <c r="F85" s="38">
        <f t="shared" si="5"/>
        <v>678024664.20000005</v>
      </c>
      <c r="G85" s="38">
        <f>' Профилактика 8-26'!D87</f>
        <v>252966483</v>
      </c>
      <c r="H85" s="38">
        <f>'Диспан.набл.(КП) '!D86</f>
        <v>105528021</v>
      </c>
      <c r="I85" s="38">
        <f>'Дистанционное набл.(КП)'!D86</f>
        <v>2344533</v>
      </c>
      <c r="J85" s="38">
        <f>'Центры здоровья 8-26'!D85</f>
        <v>6720425.1999999993</v>
      </c>
      <c r="K85" s="38">
        <f>'АПУ неотл.пом.(6-26)'!D85</f>
        <v>78736368</v>
      </c>
      <c r="L85" s="38">
        <f>'АПУ обращения  (6-26)'!D85</f>
        <v>165644272</v>
      </c>
      <c r="M85" s="38">
        <f>'ОДИ ПГГ(8-26)'!D85</f>
        <v>42437003</v>
      </c>
      <c r="N85" s="38">
        <f>'Школа(8-26)'!D84</f>
        <v>20889384</v>
      </c>
      <c r="O85" s="38">
        <f>'ФАП(8-26)'!D85</f>
        <v>2758175</v>
      </c>
      <c r="P85" s="38"/>
      <c r="Q85" s="38">
        <f>' СМП '!D85</f>
        <v>0</v>
      </c>
      <c r="R85" s="38">
        <f>'Гемодиализ по видам МП(8-26)'!D85</f>
        <v>0</v>
      </c>
      <c r="S85" s="38">
        <f>'Мед.реаб.(АПУ,ДС,КС)(8-26) '!D85</f>
        <v>72212637</v>
      </c>
      <c r="T85" s="38">
        <f t="shared" si="6"/>
        <v>2139368480.2</v>
      </c>
    </row>
    <row r="86" spans="1:20" s="1" customFormat="1" x14ac:dyDescent="0.2">
      <c r="A86" s="20">
        <v>75</v>
      </c>
      <c r="B86" s="12" t="s">
        <v>136</v>
      </c>
      <c r="C86" s="10" t="s">
        <v>414</v>
      </c>
      <c r="D86" s="38">
        <f>КС!D86</f>
        <v>40586457</v>
      </c>
      <c r="E86" s="38">
        <f>'ДС(8-26)'!D86</f>
        <v>59799565</v>
      </c>
      <c r="F86" s="38">
        <f t="shared" si="5"/>
        <v>647361032.03999996</v>
      </c>
      <c r="G86" s="38">
        <f>' Профилактика 8-26'!D88</f>
        <v>330148681</v>
      </c>
      <c r="H86" s="38">
        <f>'Диспан.набл.(КП) '!D87</f>
        <v>57616159</v>
      </c>
      <c r="I86" s="38">
        <f>'Дистанционное набл.(КП)'!D87</f>
        <v>1356374</v>
      </c>
      <c r="J86" s="38">
        <f>'Центры здоровья 8-26'!D86</f>
        <v>0</v>
      </c>
      <c r="K86" s="38">
        <f>'АПУ неотл.пом.(6-26)'!D86</f>
        <v>30438966.039999999</v>
      </c>
      <c r="L86" s="38">
        <f>'АПУ обращения  (6-26)'!D86</f>
        <v>180883912</v>
      </c>
      <c r="M86" s="38">
        <f>'ОДИ ПГГ(8-26)'!D86</f>
        <v>17108593</v>
      </c>
      <c r="N86" s="38">
        <f>'Школа(8-26)'!D85</f>
        <v>15677682</v>
      </c>
      <c r="O86" s="38">
        <f>'ФАП(8-26)'!D86</f>
        <v>14130665</v>
      </c>
      <c r="P86" s="38"/>
      <c r="Q86" s="38">
        <f>' СМП '!D86</f>
        <v>0</v>
      </c>
      <c r="R86" s="38">
        <f>'Гемодиализ по видам МП(8-26)'!D86</f>
        <v>0</v>
      </c>
      <c r="S86" s="38">
        <f>'Мед.реаб.(АПУ,ДС,КС)(8-26) '!D86</f>
        <v>20035241</v>
      </c>
      <c r="T86" s="38">
        <f t="shared" si="6"/>
        <v>767782295.03999996</v>
      </c>
    </row>
    <row r="87" spans="1:20" s="1" customFormat="1" x14ac:dyDescent="0.2">
      <c r="A87" s="20">
        <v>76</v>
      </c>
      <c r="B87" s="12" t="s">
        <v>137</v>
      </c>
      <c r="C87" s="10" t="s">
        <v>36</v>
      </c>
      <c r="D87" s="38">
        <f>КС!D87</f>
        <v>854482907</v>
      </c>
      <c r="E87" s="38">
        <f>'ДС(8-26)'!D87</f>
        <v>133754171</v>
      </c>
      <c r="F87" s="38">
        <f t="shared" si="5"/>
        <v>1098831718.73</v>
      </c>
      <c r="G87" s="38">
        <f>' Профилактика 8-26'!D89</f>
        <v>461817412</v>
      </c>
      <c r="H87" s="38">
        <f>'Диспан.набл.(КП) '!D88</f>
        <v>160153275</v>
      </c>
      <c r="I87" s="38">
        <f>'Дистанционное набл.(КП)'!D88</f>
        <v>3833273</v>
      </c>
      <c r="J87" s="38">
        <f>'Центры здоровья 8-26'!D87</f>
        <v>8465188.7299999986</v>
      </c>
      <c r="K87" s="38">
        <f>'АПУ неотл.пом.(6-26)'!D87</f>
        <v>44600757</v>
      </c>
      <c r="L87" s="38">
        <f>'АПУ обращения  (6-26)'!D87</f>
        <v>262156296</v>
      </c>
      <c r="M87" s="38">
        <f>'ОДИ ПГГ(8-26)'!D87</f>
        <v>109309217</v>
      </c>
      <c r="N87" s="38">
        <f>'Школа(8-26)'!D86</f>
        <v>42225520</v>
      </c>
      <c r="O87" s="38">
        <f>'ФАП(8-26)'!D87</f>
        <v>6270780</v>
      </c>
      <c r="P87" s="38"/>
      <c r="Q87" s="38">
        <f>' СМП '!D87</f>
        <v>0</v>
      </c>
      <c r="R87" s="38">
        <f>'Гемодиализ по видам МП(8-26)'!D87</f>
        <v>0</v>
      </c>
      <c r="S87" s="38">
        <f>'Мед.реаб.(АПУ,ДС,КС)(8-26) '!D87</f>
        <v>75729494</v>
      </c>
      <c r="T87" s="38">
        <f t="shared" si="6"/>
        <v>2162798290.73</v>
      </c>
    </row>
    <row r="88" spans="1:20" s="1" customFormat="1" x14ac:dyDescent="0.2">
      <c r="A88" s="20">
        <v>77</v>
      </c>
      <c r="B88" s="12" t="s">
        <v>138</v>
      </c>
      <c r="C88" s="10" t="s">
        <v>49</v>
      </c>
      <c r="D88" s="38">
        <f>КС!D88</f>
        <v>690158800</v>
      </c>
      <c r="E88" s="38">
        <f>'ДС(8-26)'!D88</f>
        <v>95378137</v>
      </c>
      <c r="F88" s="38">
        <f t="shared" si="5"/>
        <v>546330086.26999998</v>
      </c>
      <c r="G88" s="38">
        <f>' Профилактика 8-26'!D90</f>
        <v>310824167</v>
      </c>
      <c r="H88" s="38">
        <f>'Диспан.набл.(КП) '!D89</f>
        <v>185689</v>
      </c>
      <c r="I88" s="38">
        <f>'Дистанционное набл.(КП)'!D89</f>
        <v>0</v>
      </c>
      <c r="J88" s="38">
        <f>'Центры здоровья 8-26'!D88</f>
        <v>0</v>
      </c>
      <c r="K88" s="38">
        <f>'АПУ неотл.пом.(6-26)'!D88</f>
        <v>59078990.269999996</v>
      </c>
      <c r="L88" s="38">
        <f>'АПУ обращения  (6-26)'!D88</f>
        <v>148638313</v>
      </c>
      <c r="M88" s="38">
        <f>'ОДИ ПГГ(8-26)'!D88</f>
        <v>25519354</v>
      </c>
      <c r="N88" s="38">
        <f>'Школа(8-26)'!D87</f>
        <v>2083573</v>
      </c>
      <c r="O88" s="38">
        <f>'ФАП(8-26)'!D88</f>
        <v>0</v>
      </c>
      <c r="P88" s="38"/>
      <c r="Q88" s="38">
        <f>' СМП '!D88</f>
        <v>0</v>
      </c>
      <c r="R88" s="38">
        <f>'Гемодиализ по видам МП(8-26)'!D88</f>
        <v>0</v>
      </c>
      <c r="S88" s="38">
        <f>'Мед.реаб.(АПУ,ДС,КС)(8-26) '!D88</f>
        <v>238948860</v>
      </c>
      <c r="T88" s="38">
        <f t="shared" si="6"/>
        <v>1570815883.27</v>
      </c>
    </row>
    <row r="89" spans="1:20" s="1" customFormat="1" x14ac:dyDescent="0.2">
      <c r="A89" s="20">
        <v>78</v>
      </c>
      <c r="B89" s="12" t="s">
        <v>139</v>
      </c>
      <c r="C89" s="10" t="s">
        <v>229</v>
      </c>
      <c r="D89" s="38">
        <f>КС!D89</f>
        <v>1406426529</v>
      </c>
      <c r="E89" s="38">
        <f>'ДС(8-26)'!D89</f>
        <v>76511476</v>
      </c>
      <c r="F89" s="38">
        <f t="shared" si="5"/>
        <v>798304922.50999999</v>
      </c>
      <c r="G89" s="38">
        <f>' Профилактика 8-26'!D91</f>
        <v>349084945</v>
      </c>
      <c r="H89" s="38">
        <f>'Диспан.набл.(КП) '!D90</f>
        <v>129490008</v>
      </c>
      <c r="I89" s="38">
        <f>'Дистанционное набл.(КП)'!D90</f>
        <v>3028367</v>
      </c>
      <c r="J89" s="38">
        <f>'Центры здоровья 8-26'!D89</f>
        <v>28713349.510000005</v>
      </c>
      <c r="K89" s="38">
        <f>'АПУ неотл.пом.(6-26)'!D89</f>
        <v>42105387</v>
      </c>
      <c r="L89" s="38">
        <f>'АПУ обращения  (6-26)'!D89</f>
        <v>175408662</v>
      </c>
      <c r="M89" s="38">
        <f>'ОДИ ПГГ(8-26)'!D89</f>
        <v>39353934</v>
      </c>
      <c r="N89" s="38">
        <f>'Школа(8-26)'!D88</f>
        <v>28334484</v>
      </c>
      <c r="O89" s="38">
        <f>'ФАП(8-26)'!D89</f>
        <v>2785786</v>
      </c>
      <c r="P89" s="38"/>
      <c r="Q89" s="38">
        <f>' СМП '!D89</f>
        <v>0</v>
      </c>
      <c r="R89" s="38">
        <f>'Гемодиализ по видам МП(8-26)'!D89</f>
        <v>6111790</v>
      </c>
      <c r="S89" s="38">
        <f>'Мед.реаб.(АПУ,ДС,КС)(8-26) '!D89</f>
        <v>135558110</v>
      </c>
      <c r="T89" s="38">
        <f t="shared" si="6"/>
        <v>2422912827.5100002</v>
      </c>
    </row>
    <row r="90" spans="1:20" s="1" customFormat="1" x14ac:dyDescent="0.2">
      <c r="A90" s="20">
        <v>79</v>
      </c>
      <c r="B90" s="12" t="s">
        <v>140</v>
      </c>
      <c r="C90" s="10" t="s">
        <v>310</v>
      </c>
      <c r="D90" s="38">
        <f>КС!D90</f>
        <v>510983373</v>
      </c>
      <c r="E90" s="38">
        <f>'ДС(8-26)'!D90</f>
        <v>11223273</v>
      </c>
      <c r="F90" s="38">
        <f t="shared" si="5"/>
        <v>78201097</v>
      </c>
      <c r="G90" s="38">
        <f>' Профилактика 8-26'!D92</f>
        <v>23476112</v>
      </c>
      <c r="H90" s="38">
        <f>'Диспан.набл.(КП) '!D91</f>
        <v>0</v>
      </c>
      <c r="I90" s="38">
        <f>'Дистанционное набл.(КП)'!D91</f>
        <v>0</v>
      </c>
      <c r="J90" s="38">
        <f>'Центры здоровья 8-26'!D90</f>
        <v>0</v>
      </c>
      <c r="K90" s="38">
        <f>'АПУ неотл.пом.(6-26)'!D90</f>
        <v>0</v>
      </c>
      <c r="L90" s="38">
        <f>'АПУ обращения  (6-26)'!D90</f>
        <v>53867017</v>
      </c>
      <c r="M90" s="38">
        <f>'ОДИ ПГГ(8-26)'!D90</f>
        <v>0</v>
      </c>
      <c r="N90" s="38">
        <f>'Школа(8-26)'!D89</f>
        <v>857968</v>
      </c>
      <c r="O90" s="38">
        <f>'ФАП(8-26)'!D90</f>
        <v>0</v>
      </c>
      <c r="P90" s="38"/>
      <c r="Q90" s="38">
        <f>' СМП '!D90</f>
        <v>0</v>
      </c>
      <c r="R90" s="38">
        <f>'Гемодиализ по видам МП(8-26)'!D90</f>
        <v>0</v>
      </c>
      <c r="S90" s="38">
        <f>'Мед.реаб.(АПУ,ДС,КС)(8-26) '!D90</f>
        <v>0</v>
      </c>
      <c r="T90" s="38">
        <f t="shared" si="6"/>
        <v>600407743</v>
      </c>
    </row>
    <row r="91" spans="1:20" s="1" customFormat="1" x14ac:dyDescent="0.2">
      <c r="A91" s="20">
        <v>80</v>
      </c>
      <c r="B91" s="13" t="s">
        <v>141</v>
      </c>
      <c r="C91" s="10" t="s">
        <v>259</v>
      </c>
      <c r="D91" s="38">
        <f>КС!D91</f>
        <v>0</v>
      </c>
      <c r="E91" s="38">
        <f>'ДС(8-26)'!D91</f>
        <v>0</v>
      </c>
      <c r="F91" s="38">
        <f t="shared" si="5"/>
        <v>0</v>
      </c>
      <c r="G91" s="38">
        <f>' Профилактика 8-26'!D93</f>
        <v>0</v>
      </c>
      <c r="H91" s="38">
        <f>'Диспан.набл.(КП) '!D92</f>
        <v>0</v>
      </c>
      <c r="I91" s="38">
        <f>'Дистанционное набл.(КП)'!D92</f>
        <v>0</v>
      </c>
      <c r="J91" s="38">
        <f>'Центры здоровья 8-26'!D91</f>
        <v>0</v>
      </c>
      <c r="K91" s="38">
        <f>'АПУ неотл.пом.(6-26)'!D91</f>
        <v>0</v>
      </c>
      <c r="L91" s="38">
        <f>'АПУ обращения  (6-26)'!D91</f>
        <v>0</v>
      </c>
      <c r="M91" s="38">
        <f>'ОДИ ПГГ(8-26)'!D91</f>
        <v>0</v>
      </c>
      <c r="N91" s="38">
        <f>'Школа(8-26)'!D90</f>
        <v>0</v>
      </c>
      <c r="O91" s="38">
        <f>'ФАП(8-26)'!D91</f>
        <v>0</v>
      </c>
      <c r="P91" s="38"/>
      <c r="Q91" s="38">
        <f>' СМП '!D91</f>
        <v>3433822207</v>
      </c>
      <c r="R91" s="38">
        <f>'Гемодиализ по видам МП(8-26)'!D91</f>
        <v>0</v>
      </c>
      <c r="S91" s="38">
        <f>'Мед.реаб.(АПУ,ДС,КС)(8-26) '!D91</f>
        <v>0</v>
      </c>
      <c r="T91" s="38">
        <f t="shared" si="6"/>
        <v>3433822207</v>
      </c>
    </row>
    <row r="92" spans="1:20" s="1" customFormat="1" ht="24" x14ac:dyDescent="0.2">
      <c r="A92" s="269">
        <v>81</v>
      </c>
      <c r="B92" s="272" t="s">
        <v>142</v>
      </c>
      <c r="C92" s="16" t="s">
        <v>249</v>
      </c>
      <c r="D92" s="38">
        <f>КС!D92</f>
        <v>45791602</v>
      </c>
      <c r="E92" s="38">
        <f>'ДС(8-26)'!D92</f>
        <v>143675144</v>
      </c>
      <c r="F92" s="38">
        <f t="shared" si="5"/>
        <v>85385284</v>
      </c>
      <c r="G92" s="38">
        <f>' Профилактика 8-26'!D94</f>
        <v>32687373</v>
      </c>
      <c r="H92" s="38">
        <f>'Диспан.набл.(КП) '!D93</f>
        <v>1330890</v>
      </c>
      <c r="I92" s="38">
        <f>'Дистанционное набл.(КП)'!D93</f>
        <v>16003</v>
      </c>
      <c r="J92" s="38">
        <f>'Центры здоровья 8-26'!D92</f>
        <v>0</v>
      </c>
      <c r="K92" s="38">
        <f>'АПУ неотл.пом.(6-26)'!D92</f>
        <v>10939957</v>
      </c>
      <c r="L92" s="38">
        <f>'АПУ обращения  (6-26)'!D92</f>
        <v>37975064</v>
      </c>
      <c r="M92" s="38">
        <f>'ОДИ ПГГ(8-26)'!D92</f>
        <v>2352106</v>
      </c>
      <c r="N92" s="38">
        <f>'Школа(8-26)'!D91</f>
        <v>83891</v>
      </c>
      <c r="O92" s="38">
        <f>'ФАП(8-26)'!D92</f>
        <v>0</v>
      </c>
      <c r="P92" s="38"/>
      <c r="Q92" s="38">
        <f>' СМП '!D92</f>
        <v>0</v>
      </c>
      <c r="R92" s="38">
        <f>'Гемодиализ по видам МП(8-26)'!D92</f>
        <v>0</v>
      </c>
      <c r="S92" s="38">
        <f>'Мед.реаб.(АПУ,ДС,КС)(8-26) '!D92</f>
        <v>0</v>
      </c>
      <c r="T92" s="38">
        <f t="shared" si="6"/>
        <v>274852030</v>
      </c>
    </row>
    <row r="93" spans="1:20" s="1" customFormat="1" ht="36" x14ac:dyDescent="0.2">
      <c r="A93" s="270"/>
      <c r="B93" s="273"/>
      <c r="C93" s="10" t="s">
        <v>308</v>
      </c>
      <c r="D93" s="38">
        <f>КС!D93</f>
        <v>0</v>
      </c>
      <c r="E93" s="38">
        <f>'ДС(8-26)'!D93</f>
        <v>0</v>
      </c>
      <c r="F93" s="38">
        <f t="shared" si="5"/>
        <v>41559846</v>
      </c>
      <c r="G93" s="38">
        <f>' Профилактика 8-26'!D95</f>
        <v>24405858</v>
      </c>
      <c r="H93" s="38">
        <f>'Диспан.набл.(КП) '!D94</f>
        <v>1330890</v>
      </c>
      <c r="I93" s="38">
        <f>'Дистанционное набл.(КП)'!D94</f>
        <v>16003</v>
      </c>
      <c r="J93" s="38">
        <f>'Центры здоровья 8-26'!D93</f>
        <v>0</v>
      </c>
      <c r="K93" s="38">
        <f>'АПУ неотл.пом.(6-26)'!D93</f>
        <v>3432083</v>
      </c>
      <c r="L93" s="38">
        <f>'АПУ обращения  (6-26)'!D93</f>
        <v>9939015</v>
      </c>
      <c r="M93" s="38">
        <f>'ОДИ ПГГ(8-26)'!D93</f>
        <v>2352106</v>
      </c>
      <c r="N93" s="38">
        <f>'Школа(8-26)'!D92</f>
        <v>83891</v>
      </c>
      <c r="O93" s="38">
        <f>'ФАП(8-26)'!D93</f>
        <v>0</v>
      </c>
      <c r="P93" s="38"/>
      <c r="Q93" s="38">
        <f>' СМП '!D93</f>
        <v>0</v>
      </c>
      <c r="R93" s="38">
        <f>'Гемодиализ по видам МП(8-26)'!D93</f>
        <v>0</v>
      </c>
      <c r="S93" s="38">
        <f>'Мед.реаб.(АПУ,ДС,КС)(8-26) '!D93</f>
        <v>0</v>
      </c>
      <c r="T93" s="38">
        <f t="shared" si="6"/>
        <v>41559846</v>
      </c>
    </row>
    <row r="94" spans="1:20" s="1" customFormat="1" ht="24" x14ac:dyDescent="0.2">
      <c r="A94" s="270"/>
      <c r="B94" s="273"/>
      <c r="C94" s="10" t="s">
        <v>250</v>
      </c>
      <c r="D94" s="38">
        <f>КС!D94</f>
        <v>0</v>
      </c>
      <c r="E94" s="38">
        <f>'ДС(8-26)'!D94</f>
        <v>0</v>
      </c>
      <c r="F94" s="38">
        <f t="shared" si="5"/>
        <v>13595210</v>
      </c>
      <c r="G94" s="38">
        <f>' Профилактика 8-26'!D96</f>
        <v>5176302</v>
      </c>
      <c r="H94" s="38">
        <f>'Диспан.набл.(КП) '!D95</f>
        <v>0</v>
      </c>
      <c r="I94" s="38">
        <f>'Дистанционное набл.(КП)'!D95</f>
        <v>0</v>
      </c>
      <c r="J94" s="38">
        <f>'Центры здоровья 8-26'!D94</f>
        <v>0</v>
      </c>
      <c r="K94" s="38">
        <f>'АПУ неотл.пом.(6-26)'!D94</f>
        <v>0</v>
      </c>
      <c r="L94" s="38">
        <f>'АПУ обращения  (6-26)'!D94</f>
        <v>8418908</v>
      </c>
      <c r="M94" s="38">
        <f>'ОДИ ПГГ(8-26)'!D94</f>
        <v>0</v>
      </c>
      <c r="N94" s="38">
        <f>'Школа(8-26)'!D93</f>
        <v>0</v>
      </c>
      <c r="O94" s="38">
        <f>'ФАП(8-26)'!D94</f>
        <v>0</v>
      </c>
      <c r="P94" s="38"/>
      <c r="Q94" s="38">
        <f>' СМП '!D94</f>
        <v>0</v>
      </c>
      <c r="R94" s="38">
        <f>'Гемодиализ по видам МП(8-26)'!D94</f>
        <v>0</v>
      </c>
      <c r="S94" s="38">
        <f>'Мед.реаб.(АПУ,ДС,КС)(8-26) '!D94</f>
        <v>0</v>
      </c>
      <c r="T94" s="38">
        <f t="shared" si="6"/>
        <v>13595210</v>
      </c>
    </row>
    <row r="95" spans="1:20" s="1" customFormat="1" ht="36" x14ac:dyDescent="0.2">
      <c r="A95" s="271"/>
      <c r="B95" s="274"/>
      <c r="C95" s="22" t="s">
        <v>309</v>
      </c>
      <c r="D95" s="38">
        <f>КС!D95</f>
        <v>45791602</v>
      </c>
      <c r="E95" s="38">
        <f>'ДС(8-26)'!D95</f>
        <v>143675144</v>
      </c>
      <c r="F95" s="38">
        <f t="shared" si="5"/>
        <v>30230228</v>
      </c>
      <c r="G95" s="38">
        <f>' Профилактика 8-26'!D97</f>
        <v>3105213</v>
      </c>
      <c r="H95" s="38">
        <f>'Диспан.набл.(КП) '!D96</f>
        <v>0</v>
      </c>
      <c r="I95" s="38">
        <f>'Дистанционное набл.(КП)'!D96</f>
        <v>0</v>
      </c>
      <c r="J95" s="38">
        <f>'Центры здоровья 8-26'!D95</f>
        <v>0</v>
      </c>
      <c r="K95" s="38">
        <f>'АПУ неотл.пом.(6-26)'!D95</f>
        <v>7507874</v>
      </c>
      <c r="L95" s="38">
        <f>'АПУ обращения  (6-26)'!D95</f>
        <v>19617141</v>
      </c>
      <c r="M95" s="38">
        <f>'ОДИ ПГГ(8-26)'!D95</f>
        <v>0</v>
      </c>
      <c r="N95" s="38">
        <f>'Школа(8-26)'!D94</f>
        <v>0</v>
      </c>
      <c r="O95" s="38">
        <f>'ФАП(8-26)'!D95</f>
        <v>0</v>
      </c>
      <c r="P95" s="38"/>
      <c r="Q95" s="38">
        <f>' СМП '!D95</f>
        <v>0</v>
      </c>
      <c r="R95" s="38">
        <f>'Гемодиализ по видам МП(8-26)'!D95</f>
        <v>0</v>
      </c>
      <c r="S95" s="38">
        <f>'Мед.реаб.(АПУ,ДС,КС)(8-26) '!D95</f>
        <v>0</v>
      </c>
      <c r="T95" s="38">
        <f t="shared" si="6"/>
        <v>219696974</v>
      </c>
    </row>
    <row r="96" spans="1:20" s="1" customFormat="1" ht="24" x14ac:dyDescent="0.2">
      <c r="A96" s="20">
        <v>82</v>
      </c>
      <c r="B96" s="13" t="s">
        <v>143</v>
      </c>
      <c r="C96" s="10" t="s">
        <v>48</v>
      </c>
      <c r="D96" s="38">
        <f>КС!D96</f>
        <v>0</v>
      </c>
      <c r="E96" s="38">
        <f>'ДС(8-26)'!D96</f>
        <v>0</v>
      </c>
      <c r="F96" s="38">
        <f t="shared" si="5"/>
        <v>4921326</v>
      </c>
      <c r="G96" s="38">
        <f>' Профилактика 8-26'!D98</f>
        <v>3450696</v>
      </c>
      <c r="H96" s="38">
        <f>'Диспан.набл.(КП) '!D97</f>
        <v>0</v>
      </c>
      <c r="I96" s="38">
        <f>'Дистанционное набл.(КП)'!D97</f>
        <v>0</v>
      </c>
      <c r="J96" s="38">
        <f>'Центры здоровья 8-26'!D96</f>
        <v>0</v>
      </c>
      <c r="K96" s="38">
        <f>'АПУ неотл.пом.(6-26)'!D96</f>
        <v>0</v>
      </c>
      <c r="L96" s="38">
        <f>'АПУ обращения  (6-26)'!D96</f>
        <v>1470630</v>
      </c>
      <c r="M96" s="38">
        <f>'ОДИ ПГГ(8-26)'!D96</f>
        <v>0</v>
      </c>
      <c r="N96" s="38">
        <f>'Школа(8-26)'!D95</f>
        <v>0</v>
      </c>
      <c r="O96" s="38">
        <f>'ФАП(8-26)'!D96</f>
        <v>0</v>
      </c>
      <c r="P96" s="38"/>
      <c r="Q96" s="38">
        <f>' СМП '!D96</f>
        <v>0</v>
      </c>
      <c r="R96" s="38">
        <f>'Гемодиализ по видам МП(8-26)'!D96</f>
        <v>0</v>
      </c>
      <c r="S96" s="38">
        <f>'Мед.реаб.(АПУ,ДС,КС)(8-26)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144</v>
      </c>
      <c r="C97" s="10" t="s">
        <v>145</v>
      </c>
      <c r="D97" s="38">
        <f>КС!D97</f>
        <v>0</v>
      </c>
      <c r="E97" s="38">
        <f>'ДС(8-26)'!D97</f>
        <v>3159360</v>
      </c>
      <c r="F97" s="38">
        <f t="shared" si="5"/>
        <v>34332225</v>
      </c>
      <c r="G97" s="38">
        <f>' Профилактика 8-26'!D99</f>
        <v>14535084</v>
      </c>
      <c r="H97" s="38">
        <f>'Диспан.набл.(КП) '!D98</f>
        <v>6101537</v>
      </c>
      <c r="I97" s="38">
        <f>'Дистанционное набл.(КП)'!D98</f>
        <v>160765</v>
      </c>
      <c r="J97" s="38">
        <f>'Центры здоровья 8-26'!D97</f>
        <v>0</v>
      </c>
      <c r="K97" s="38">
        <f>'АПУ неотл.пом.(6-26)'!D97</f>
        <v>2850131</v>
      </c>
      <c r="L97" s="38">
        <f>'АПУ обращения  (6-26)'!D97</f>
        <v>8920237</v>
      </c>
      <c r="M97" s="38">
        <f>'ОДИ ПГГ(8-26)'!D97</f>
        <v>689737</v>
      </c>
      <c r="N97" s="38">
        <f>'Школа(8-26)'!D96</f>
        <v>1074734</v>
      </c>
      <c r="O97" s="38">
        <f>'ФАП(8-26)'!D97</f>
        <v>0</v>
      </c>
      <c r="P97" s="38"/>
      <c r="Q97" s="38">
        <f>' СМП '!D97</f>
        <v>0</v>
      </c>
      <c r="R97" s="38">
        <f>'Гемодиализ по видам МП(8-26)'!D97</f>
        <v>0</v>
      </c>
      <c r="S97" s="38">
        <f>'Мед.реаб.(АПУ,ДС,КС)(8-26) '!D97</f>
        <v>0</v>
      </c>
      <c r="T97" s="38">
        <f t="shared" si="6"/>
        <v>37491585</v>
      </c>
    </row>
    <row r="98" spans="1:20" s="1" customFormat="1" x14ac:dyDescent="0.2">
      <c r="A98" s="20">
        <v>84</v>
      </c>
      <c r="B98" s="21" t="s">
        <v>146</v>
      </c>
      <c r="C98" s="10" t="s">
        <v>147</v>
      </c>
      <c r="D98" s="38">
        <f>КС!D98</f>
        <v>295624739</v>
      </c>
      <c r="E98" s="38">
        <f>'ДС(8-26)'!D98</f>
        <v>20073096</v>
      </c>
      <c r="F98" s="38">
        <f t="shared" si="5"/>
        <v>226818539</v>
      </c>
      <c r="G98" s="38">
        <f>' Профилактика 8-26'!D100</f>
        <v>96253978</v>
      </c>
      <c r="H98" s="38">
        <f>'Диспан.набл.(КП) '!D99</f>
        <v>39102235</v>
      </c>
      <c r="I98" s="38">
        <f>'Дистанционное набл.(КП)'!D99</f>
        <v>884380</v>
      </c>
      <c r="J98" s="38">
        <f>'Центры здоровья 8-26'!D98</f>
        <v>0</v>
      </c>
      <c r="K98" s="38">
        <f>'АПУ неотл.пом.(6-26)'!D98</f>
        <v>11351546</v>
      </c>
      <c r="L98" s="38">
        <f>'АПУ обращения  (6-26)'!D98</f>
        <v>58391160</v>
      </c>
      <c r="M98" s="38">
        <f>'ОДИ ПГГ(8-26)'!D98</f>
        <v>13142599</v>
      </c>
      <c r="N98" s="38">
        <f>'Школа(8-26)'!D97</f>
        <v>7692641</v>
      </c>
      <c r="O98" s="38">
        <f>'ФАП(8-26)'!D98</f>
        <v>0</v>
      </c>
      <c r="P98" s="38"/>
      <c r="Q98" s="38">
        <f>' СМП '!D98</f>
        <v>0</v>
      </c>
      <c r="R98" s="38">
        <f>'Гемодиализ по видам МП(8-26)'!D98</f>
        <v>0</v>
      </c>
      <c r="S98" s="38">
        <f>'Мед.реаб.(АПУ,ДС,КС)(8-26) '!D98</f>
        <v>68795857</v>
      </c>
      <c r="T98" s="38">
        <f t="shared" si="6"/>
        <v>611312231</v>
      </c>
    </row>
    <row r="99" spans="1:20" s="1" customFormat="1" x14ac:dyDescent="0.2">
      <c r="A99" s="20">
        <v>85</v>
      </c>
      <c r="B99" s="13" t="s">
        <v>148</v>
      </c>
      <c r="C99" s="10" t="s">
        <v>27</v>
      </c>
      <c r="D99" s="38">
        <f>КС!D99</f>
        <v>46932615</v>
      </c>
      <c r="E99" s="38">
        <f>'ДС(8-26)'!D99</f>
        <v>10636019</v>
      </c>
      <c r="F99" s="38">
        <f t="shared" si="5"/>
        <v>158019265</v>
      </c>
      <c r="G99" s="38">
        <f>' Профилактика 8-26'!D101</f>
        <v>49315336</v>
      </c>
      <c r="H99" s="38">
        <f>'Диспан.набл.(КП) '!D100</f>
        <v>14834766</v>
      </c>
      <c r="I99" s="38">
        <f>'Дистанционное набл.(КП)'!D100</f>
        <v>408547</v>
      </c>
      <c r="J99" s="38">
        <f>'Центры здоровья 8-26'!D99</f>
        <v>0</v>
      </c>
      <c r="K99" s="38">
        <f>'АПУ неотл.пом.(6-26)'!D99</f>
        <v>8526125</v>
      </c>
      <c r="L99" s="38">
        <f>'АПУ обращения  (6-26)'!D99</f>
        <v>31498542</v>
      </c>
      <c r="M99" s="38">
        <f>'ОДИ ПГГ(8-26)'!D99</f>
        <v>1858146</v>
      </c>
      <c r="N99" s="38">
        <f>'Школа(8-26)'!D98</f>
        <v>3237987</v>
      </c>
      <c r="O99" s="38">
        <f>'ФАП(8-26)'!D99</f>
        <v>48339816</v>
      </c>
      <c r="P99" s="38"/>
      <c r="Q99" s="38">
        <f>' СМП '!D99</f>
        <v>0</v>
      </c>
      <c r="R99" s="38">
        <f>'Гемодиализ по видам МП(8-26)'!D99</f>
        <v>0</v>
      </c>
      <c r="S99" s="38">
        <f>'Мед.реаб.(АПУ,ДС,КС)(8-26) '!D99</f>
        <v>0</v>
      </c>
      <c r="T99" s="38">
        <f t="shared" si="6"/>
        <v>215587899</v>
      </c>
    </row>
    <row r="100" spans="1:20" s="1" customFormat="1" x14ac:dyDescent="0.2">
      <c r="A100" s="20">
        <v>86</v>
      </c>
      <c r="B100" s="21" t="s">
        <v>149</v>
      </c>
      <c r="C100" s="10" t="s">
        <v>12</v>
      </c>
      <c r="D100" s="38">
        <f>КС!D100</f>
        <v>51056674</v>
      </c>
      <c r="E100" s="38">
        <f>'ДС(8-26)'!D100</f>
        <v>10618679</v>
      </c>
      <c r="F100" s="38">
        <f t="shared" si="5"/>
        <v>146492896</v>
      </c>
      <c r="G100" s="38">
        <f>' Профилактика 8-26'!D102</f>
        <v>51936589</v>
      </c>
      <c r="H100" s="38">
        <f>'Диспан.набл.(КП) '!D101</f>
        <v>14981349</v>
      </c>
      <c r="I100" s="38">
        <f>'Дистанционное набл.(КП)'!D101</f>
        <v>436052</v>
      </c>
      <c r="J100" s="38">
        <f>'Центры здоровья 8-26'!D100</f>
        <v>0</v>
      </c>
      <c r="K100" s="38">
        <f>'АПУ неотл.пом.(6-26)'!D100</f>
        <v>9281726</v>
      </c>
      <c r="L100" s="38">
        <f>'АПУ обращения  (6-26)'!D100</f>
        <v>32579343</v>
      </c>
      <c r="M100" s="38">
        <f>'ОДИ ПГГ(8-26)'!D100</f>
        <v>1314277</v>
      </c>
      <c r="N100" s="38">
        <f>'Школа(8-26)'!D99</f>
        <v>3647347</v>
      </c>
      <c r="O100" s="38">
        <f>'ФАП(8-26)'!D100</f>
        <v>32316213</v>
      </c>
      <c r="P100" s="38"/>
      <c r="Q100" s="38">
        <f>' СМП '!D100</f>
        <v>0</v>
      </c>
      <c r="R100" s="38">
        <f>'Гемодиализ по видам МП(8-26)'!D100</f>
        <v>0</v>
      </c>
      <c r="S100" s="38">
        <f>'Мед.реаб.(АПУ,ДС,КС)(8-26) '!D100</f>
        <v>1559191</v>
      </c>
      <c r="T100" s="38">
        <f t="shared" si="6"/>
        <v>209727440</v>
      </c>
    </row>
    <row r="101" spans="1:20" s="1" customFormat="1" x14ac:dyDescent="0.2">
      <c r="A101" s="20">
        <v>87</v>
      </c>
      <c r="B101" s="21" t="s">
        <v>150</v>
      </c>
      <c r="C101" s="10" t="s">
        <v>26</v>
      </c>
      <c r="D101" s="38">
        <f>КС!D101</f>
        <v>137787644</v>
      </c>
      <c r="E101" s="38">
        <f>'ДС(8-26)'!D101</f>
        <v>29898277</v>
      </c>
      <c r="F101" s="38">
        <f t="shared" si="5"/>
        <v>358400793</v>
      </c>
      <c r="G101" s="38">
        <f>' Профилактика 8-26'!D103</f>
        <v>150917465</v>
      </c>
      <c r="H101" s="38">
        <f>'Диспан.набл.(КП) '!D102</f>
        <v>44251416</v>
      </c>
      <c r="I101" s="38">
        <f>'Дистанционное набл.(КП)'!D102</f>
        <v>1109954</v>
      </c>
      <c r="J101" s="38">
        <f>'Центры здоровья 8-26'!D101</f>
        <v>0</v>
      </c>
      <c r="K101" s="38">
        <f>'АПУ неотл.пом.(6-26)'!D101</f>
        <v>25636298</v>
      </c>
      <c r="L101" s="38">
        <f>'АПУ обращения  (6-26)'!D101</f>
        <v>88338705</v>
      </c>
      <c r="M101" s="38">
        <f>'ОДИ ПГГ(8-26)'!D101</f>
        <v>8983640</v>
      </c>
      <c r="N101" s="38">
        <f>'Школа(8-26)'!D100</f>
        <v>9542368</v>
      </c>
      <c r="O101" s="38">
        <f>'ФАП(8-26)'!D101</f>
        <v>29620947</v>
      </c>
      <c r="P101" s="38"/>
      <c r="Q101" s="38">
        <f>' СМП '!D101</f>
        <v>0</v>
      </c>
      <c r="R101" s="38">
        <f>'Гемодиализ по видам МП(8-26)'!D101</f>
        <v>0</v>
      </c>
      <c r="S101" s="38">
        <f>'Мед.реаб.(АПУ,ДС,КС)(8-26) '!D101</f>
        <v>0</v>
      </c>
      <c r="T101" s="38">
        <f t="shared" si="6"/>
        <v>526086714</v>
      </c>
    </row>
    <row r="102" spans="1:20" s="1" customFormat="1" x14ac:dyDescent="0.2">
      <c r="A102" s="20">
        <v>88</v>
      </c>
      <c r="B102" s="13" t="s">
        <v>151</v>
      </c>
      <c r="C102" s="10" t="s">
        <v>42</v>
      </c>
      <c r="D102" s="38">
        <f>КС!D102</f>
        <v>64772320</v>
      </c>
      <c r="E102" s="38">
        <f>'ДС(8-26)'!D102</f>
        <v>12775116</v>
      </c>
      <c r="F102" s="38">
        <f t="shared" si="5"/>
        <v>179362784</v>
      </c>
      <c r="G102" s="38">
        <f>' Профилактика 8-26'!D104</f>
        <v>62255002</v>
      </c>
      <c r="H102" s="38">
        <f>'Диспан.набл.(КП) '!D103</f>
        <v>20163526</v>
      </c>
      <c r="I102" s="38">
        <f>'Дистанционное набл.(КП)'!D103</f>
        <v>547975</v>
      </c>
      <c r="J102" s="38">
        <f>'Центры здоровья 8-26'!D102</f>
        <v>0</v>
      </c>
      <c r="K102" s="38">
        <f>'АПУ неотл.пом.(6-26)'!D102</f>
        <v>8638993</v>
      </c>
      <c r="L102" s="38">
        <f>'АПУ обращения  (6-26)'!D102</f>
        <v>38838269</v>
      </c>
      <c r="M102" s="38">
        <f>'ОДИ ПГГ(8-26)'!D102</f>
        <v>3643514</v>
      </c>
      <c r="N102" s="38">
        <f>'Школа(8-26)'!D101</f>
        <v>4516183</v>
      </c>
      <c r="O102" s="38">
        <f>'ФАП(8-26)'!D102</f>
        <v>40759322</v>
      </c>
      <c r="P102" s="38"/>
      <c r="Q102" s="38">
        <f>' СМП '!D102</f>
        <v>0</v>
      </c>
      <c r="R102" s="38">
        <f>'Гемодиализ по видам МП(8-26)'!D102</f>
        <v>0</v>
      </c>
      <c r="S102" s="38">
        <f>'Мед.реаб.(АПУ,ДС,КС)(8-26) '!D102</f>
        <v>0</v>
      </c>
      <c r="T102" s="38">
        <f t="shared" si="6"/>
        <v>256910220</v>
      </c>
    </row>
    <row r="103" spans="1:20" s="1" customFormat="1" x14ac:dyDescent="0.2">
      <c r="A103" s="20">
        <v>89</v>
      </c>
      <c r="B103" s="12" t="s">
        <v>153</v>
      </c>
      <c r="C103" s="10" t="s">
        <v>28</v>
      </c>
      <c r="D103" s="38">
        <f>КС!D103</f>
        <v>90464016</v>
      </c>
      <c r="E103" s="38">
        <f>'ДС(8-26)'!D103</f>
        <v>37522359</v>
      </c>
      <c r="F103" s="38">
        <f t="shared" si="5"/>
        <v>467472950</v>
      </c>
      <c r="G103" s="38">
        <f>' Профилактика 8-26'!D105</f>
        <v>201369195</v>
      </c>
      <c r="H103" s="38">
        <f>'Диспан.набл.(КП) '!D104</f>
        <v>43979099</v>
      </c>
      <c r="I103" s="38">
        <f>'Дистанционное набл.(КП)'!D104</f>
        <v>1149832</v>
      </c>
      <c r="J103" s="38">
        <f>'Центры здоровья 8-26'!D103</f>
        <v>0</v>
      </c>
      <c r="K103" s="38">
        <f>'АПУ неотл.пом.(6-26)'!D103</f>
        <v>31027674</v>
      </c>
      <c r="L103" s="38">
        <f>'АПУ обращения  (6-26)'!D103</f>
        <v>125973348</v>
      </c>
      <c r="M103" s="38">
        <f>'ОДИ ПГГ(8-26)'!D103</f>
        <v>1699385</v>
      </c>
      <c r="N103" s="38">
        <f>'Школа(8-26)'!D102</f>
        <v>10697588</v>
      </c>
      <c r="O103" s="38">
        <f>'ФАП(8-26)'!D103</f>
        <v>51576829</v>
      </c>
      <c r="P103" s="38"/>
      <c r="Q103" s="38">
        <f>' СМП '!D103</f>
        <v>0</v>
      </c>
      <c r="R103" s="38">
        <f>'Гемодиализ по видам МП(8-26)'!D103</f>
        <v>0</v>
      </c>
      <c r="S103" s="38">
        <f>'Мед.реаб.(АПУ,ДС,КС)(8-26) '!D103</f>
        <v>0</v>
      </c>
      <c r="T103" s="38">
        <f t="shared" si="6"/>
        <v>595459325</v>
      </c>
    </row>
    <row r="104" spans="1:20" s="1" customFormat="1" x14ac:dyDescent="0.2">
      <c r="A104" s="20">
        <v>90</v>
      </c>
      <c r="B104" s="12" t="s">
        <v>154</v>
      </c>
      <c r="C104" s="10" t="s">
        <v>29</v>
      </c>
      <c r="D104" s="38">
        <f>КС!D104</f>
        <v>132639667</v>
      </c>
      <c r="E104" s="38">
        <f>'ДС(8-26)'!D104</f>
        <v>29539204</v>
      </c>
      <c r="F104" s="38">
        <f t="shared" si="5"/>
        <v>384675396</v>
      </c>
      <c r="G104" s="38">
        <f>' Профилактика 8-26'!D106</f>
        <v>143175747</v>
      </c>
      <c r="H104" s="38">
        <f>'Диспан.набл.(КП) '!D105</f>
        <v>43680048</v>
      </c>
      <c r="I104" s="38">
        <f>'Дистанционное набл.(КП)'!D105</f>
        <v>975664</v>
      </c>
      <c r="J104" s="38">
        <f>'Центры здоровья 8-26'!D104</f>
        <v>0</v>
      </c>
      <c r="K104" s="38">
        <f>'АПУ неотл.пом.(6-26)'!D104</f>
        <v>22588677</v>
      </c>
      <c r="L104" s="38">
        <f>'АПУ обращения  (6-26)'!D104</f>
        <v>85376091</v>
      </c>
      <c r="M104" s="38">
        <f>'ОДИ ПГГ(8-26)'!D104</f>
        <v>5461936</v>
      </c>
      <c r="N104" s="38">
        <f>'Школа(8-26)'!D103</f>
        <v>9568247</v>
      </c>
      <c r="O104" s="38">
        <f>'ФАП(8-26)'!D104</f>
        <v>73848986</v>
      </c>
      <c r="P104" s="38"/>
      <c r="Q104" s="38">
        <f>' СМП '!D104</f>
        <v>0</v>
      </c>
      <c r="R104" s="38">
        <f>'Гемодиализ по видам МП(8-26)'!D104</f>
        <v>0</v>
      </c>
      <c r="S104" s="38">
        <f>'Мед.реаб.(АПУ,ДС,КС)(8-26) '!D104</f>
        <v>0</v>
      </c>
      <c r="T104" s="38">
        <f t="shared" si="6"/>
        <v>546854267</v>
      </c>
    </row>
    <row r="105" spans="1:20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>КС!D105</f>
        <v>49914886</v>
      </c>
      <c r="E105" s="38">
        <f>'ДС(8-26)'!D105</f>
        <v>9659741</v>
      </c>
      <c r="F105" s="38">
        <f t="shared" si="5"/>
        <v>137756758</v>
      </c>
      <c r="G105" s="38">
        <f>' Профилактика 8-26'!D107</f>
        <v>48198004</v>
      </c>
      <c r="H105" s="38">
        <f>'Диспан.набл.(КП) '!D106</f>
        <v>14929800</v>
      </c>
      <c r="I105" s="38">
        <f>'Дистанционное набл.(КП)'!D106</f>
        <v>405346</v>
      </c>
      <c r="J105" s="38">
        <f>'Центры здоровья 8-26'!D105</f>
        <v>0</v>
      </c>
      <c r="K105" s="38">
        <f>'АПУ неотл.пом.(6-26)'!D105</f>
        <v>8267703</v>
      </c>
      <c r="L105" s="38">
        <f>'АПУ обращения  (6-26)'!D105</f>
        <v>29544726</v>
      </c>
      <c r="M105" s="38">
        <f>'ОДИ ПГГ(8-26)'!D105</f>
        <v>2489425</v>
      </c>
      <c r="N105" s="38">
        <f>'Школа(8-26)'!D104</f>
        <v>4510625</v>
      </c>
      <c r="O105" s="38">
        <f>'ФАП(8-26)'!D105</f>
        <v>29411129</v>
      </c>
      <c r="P105" s="38"/>
      <c r="Q105" s="38">
        <f>' СМП '!D105</f>
        <v>0</v>
      </c>
      <c r="R105" s="38">
        <f>'Гемодиализ по видам МП(8-26)'!D105</f>
        <v>0</v>
      </c>
      <c r="S105" s="38">
        <f>'Мед.реаб.(АПУ,ДС,КС)(8-26) '!D105</f>
        <v>0</v>
      </c>
      <c r="T105" s="38">
        <f t="shared" si="6"/>
        <v>197331385</v>
      </c>
    </row>
    <row r="106" spans="1:20" s="19" customFormat="1" x14ac:dyDescent="0.2">
      <c r="A106" s="20">
        <v>92</v>
      </c>
      <c r="B106" s="12" t="s">
        <v>156</v>
      </c>
      <c r="C106" s="10" t="s">
        <v>30</v>
      </c>
      <c r="D106" s="38">
        <f>КС!D106</f>
        <v>66245183</v>
      </c>
      <c r="E106" s="38">
        <f>'ДС(8-26)'!D106</f>
        <v>15785585</v>
      </c>
      <c r="F106" s="38">
        <f t="shared" si="5"/>
        <v>223077150</v>
      </c>
      <c r="G106" s="38">
        <f>' Профилактика 8-26'!D108</f>
        <v>75758695</v>
      </c>
      <c r="H106" s="38">
        <f>'Диспан.набл.(КП) '!D107</f>
        <v>26879847</v>
      </c>
      <c r="I106" s="38">
        <f>'Дистанционное набл.(КП)'!D107</f>
        <v>763420</v>
      </c>
      <c r="J106" s="38">
        <f>'Центры здоровья 8-26'!D106</f>
        <v>0</v>
      </c>
      <c r="K106" s="38">
        <f>'АПУ неотл.пом.(6-26)'!D106</f>
        <v>13169153</v>
      </c>
      <c r="L106" s="38">
        <f>'АПУ обращения  (6-26)'!D106</f>
        <v>49937851</v>
      </c>
      <c r="M106" s="38">
        <f>'ОДИ ПГГ(8-26)'!D106</f>
        <v>2021718</v>
      </c>
      <c r="N106" s="38">
        <f>'Школа(8-26)'!D105</f>
        <v>5407467</v>
      </c>
      <c r="O106" s="38">
        <f>'ФАП(8-26)'!D106</f>
        <v>49138999</v>
      </c>
      <c r="P106" s="39"/>
      <c r="Q106" s="38">
        <f>' СМП '!D106</f>
        <v>0</v>
      </c>
      <c r="R106" s="38">
        <f>'Гемодиализ по видам МП(8-26)'!D106</f>
        <v>0</v>
      </c>
      <c r="S106" s="38">
        <f>'Мед.реаб.(АПУ,ДС,КС)(8-26) '!D106</f>
        <v>0</v>
      </c>
      <c r="T106" s="38">
        <f t="shared" si="6"/>
        <v>305107918</v>
      </c>
    </row>
    <row r="107" spans="1:20" s="1" customFormat="1" x14ac:dyDescent="0.2">
      <c r="A107" s="20">
        <v>93</v>
      </c>
      <c r="B107" s="12" t="s">
        <v>157</v>
      </c>
      <c r="C107" s="10" t="s">
        <v>15</v>
      </c>
      <c r="D107" s="38">
        <f>КС!D107</f>
        <v>107750955</v>
      </c>
      <c r="E107" s="38">
        <f>'ДС(8-26)'!D107</f>
        <v>14656429</v>
      </c>
      <c r="F107" s="38">
        <f t="shared" si="5"/>
        <v>208250546</v>
      </c>
      <c r="G107" s="38">
        <f>' Профилактика 8-26'!D109</f>
        <v>71739064</v>
      </c>
      <c r="H107" s="38">
        <f>'Диспан.набл.(КП) '!D108</f>
        <v>21483742</v>
      </c>
      <c r="I107" s="38">
        <f>'Дистанционное набл.(КП)'!D108</f>
        <v>588185</v>
      </c>
      <c r="J107" s="38">
        <f>'Центры здоровья 8-26'!D107</f>
        <v>0</v>
      </c>
      <c r="K107" s="38">
        <f>'АПУ неотл.пом.(6-26)'!D107</f>
        <v>12544165</v>
      </c>
      <c r="L107" s="38">
        <f>'АПУ обращения  (6-26)'!D107</f>
        <v>43693322</v>
      </c>
      <c r="M107" s="38">
        <f>'ОДИ ПГГ(8-26)'!D107</f>
        <v>4218756</v>
      </c>
      <c r="N107" s="38">
        <f>'Школа(8-26)'!D106</f>
        <v>4676909</v>
      </c>
      <c r="O107" s="38">
        <f>'ФАП(8-26)'!D107</f>
        <v>49306403</v>
      </c>
      <c r="P107" s="38"/>
      <c r="Q107" s="38">
        <f>' СМП '!D107</f>
        <v>0</v>
      </c>
      <c r="R107" s="38">
        <f>'Гемодиализ по видам МП(8-26)'!D107</f>
        <v>0</v>
      </c>
      <c r="S107" s="38">
        <f>'Мед.реаб.(АПУ,ДС,КС)(8-26) '!D107</f>
        <v>0</v>
      </c>
      <c r="T107" s="38">
        <f t="shared" si="6"/>
        <v>330657930</v>
      </c>
    </row>
    <row r="108" spans="1:20" s="1" customFormat="1" x14ac:dyDescent="0.2">
      <c r="A108" s="20">
        <v>94</v>
      </c>
      <c r="B108" s="13" t="s">
        <v>158</v>
      </c>
      <c r="C108" s="10" t="s">
        <v>13</v>
      </c>
      <c r="D108" s="38">
        <f>КС!D108</f>
        <v>305467947</v>
      </c>
      <c r="E108" s="38">
        <f>'ДС(8-26)'!D108</f>
        <v>32540804</v>
      </c>
      <c r="F108" s="38">
        <f t="shared" si="5"/>
        <v>228155297</v>
      </c>
      <c r="G108" s="38">
        <f>' Профилактика 8-26'!D110</f>
        <v>94340391</v>
      </c>
      <c r="H108" s="38">
        <f>'Диспан.набл.(КП) '!D109</f>
        <v>20473372</v>
      </c>
      <c r="I108" s="38">
        <f>'Дистанционное набл.(КП)'!D109</f>
        <v>667034</v>
      </c>
      <c r="J108" s="38">
        <f>'Центры здоровья 8-26'!D108</f>
        <v>2731126</v>
      </c>
      <c r="K108" s="38">
        <f>'АПУ неотл.пом.(6-26)'!D108</f>
        <v>11591456</v>
      </c>
      <c r="L108" s="38">
        <f>'АПУ обращения  (6-26)'!D108</f>
        <v>53202941</v>
      </c>
      <c r="M108" s="38">
        <f>'ОДИ ПГГ(8-26)'!D108</f>
        <v>12990510</v>
      </c>
      <c r="N108" s="38">
        <f>'Школа(8-26)'!D107</f>
        <v>6678340</v>
      </c>
      <c r="O108" s="38">
        <f>'ФАП(8-26)'!D108</f>
        <v>25480127</v>
      </c>
      <c r="P108" s="38"/>
      <c r="Q108" s="38">
        <f>' СМП '!D108</f>
        <v>134997644</v>
      </c>
      <c r="R108" s="38">
        <f>'Гемодиализ по видам МП(8-26)'!D108</f>
        <v>187198</v>
      </c>
      <c r="S108" s="38">
        <f>'Мед.реаб.(АПУ,ДС,КС)(8-26) '!D108</f>
        <v>37022176</v>
      </c>
      <c r="T108" s="38">
        <f t="shared" ref="T108:T139" si="7">D108+E108+F108+Q108+R108+S108</f>
        <v>738371066</v>
      </c>
    </row>
    <row r="109" spans="1:20" s="1" customFormat="1" x14ac:dyDescent="0.2">
      <c r="A109" s="20">
        <v>95</v>
      </c>
      <c r="B109" s="21" t="s">
        <v>159</v>
      </c>
      <c r="C109" s="10" t="s">
        <v>31</v>
      </c>
      <c r="D109" s="38">
        <f>КС!D109</f>
        <v>49503176</v>
      </c>
      <c r="E109" s="38">
        <f>'ДС(8-26)'!D109</f>
        <v>11604055</v>
      </c>
      <c r="F109" s="38">
        <f t="shared" si="5"/>
        <v>148445844</v>
      </c>
      <c r="G109" s="38">
        <f>' Профилактика 8-26'!D111</f>
        <v>56366030</v>
      </c>
      <c r="H109" s="38">
        <f>'Диспан.набл.(КП) '!D110</f>
        <v>15694258</v>
      </c>
      <c r="I109" s="38">
        <f>'Дистанционное набл.(КП)'!D110</f>
        <v>373107</v>
      </c>
      <c r="J109" s="38">
        <f>'Центры здоровья 8-26'!D109</f>
        <v>0</v>
      </c>
      <c r="K109" s="38">
        <f>'АПУ неотл.пом.(6-26)'!D109</f>
        <v>9720834</v>
      </c>
      <c r="L109" s="38">
        <f>'АПУ обращения  (6-26)'!D109</f>
        <v>35379115</v>
      </c>
      <c r="M109" s="38">
        <f>'ОДИ ПГГ(8-26)'!D109</f>
        <v>1822929</v>
      </c>
      <c r="N109" s="38">
        <f>'Школа(8-26)'!D108</f>
        <v>3803483</v>
      </c>
      <c r="O109" s="38">
        <f>'ФАП(8-26)'!D109</f>
        <v>25286088</v>
      </c>
      <c r="P109" s="38"/>
      <c r="Q109" s="38">
        <f>' СМП '!D109</f>
        <v>0</v>
      </c>
      <c r="R109" s="38">
        <f>'Гемодиализ по видам МП(8-26)'!D109</f>
        <v>0</v>
      </c>
      <c r="S109" s="38">
        <f>'Мед.реаб.(АПУ,ДС,КС)(8-26) '!D109</f>
        <v>0</v>
      </c>
      <c r="T109" s="38">
        <f t="shared" si="7"/>
        <v>209553075</v>
      </c>
    </row>
    <row r="110" spans="1:20" s="1" customFormat="1" x14ac:dyDescent="0.2">
      <c r="A110" s="20">
        <v>96</v>
      </c>
      <c r="B110" s="12" t="s">
        <v>161</v>
      </c>
      <c r="C110" s="10" t="s">
        <v>33</v>
      </c>
      <c r="D110" s="38">
        <f>КС!D110</f>
        <v>118723428</v>
      </c>
      <c r="E110" s="38">
        <f>'ДС(8-26)'!D110</f>
        <v>30376240</v>
      </c>
      <c r="F110" s="38">
        <f t="shared" si="5"/>
        <v>375473482</v>
      </c>
      <c r="G110" s="38">
        <f>' Профилактика 8-26'!D112</f>
        <v>141700127</v>
      </c>
      <c r="H110" s="38">
        <f>'Диспан.набл.(КП) '!D111</f>
        <v>45547473</v>
      </c>
      <c r="I110" s="38">
        <f>'Дистанционное набл.(КП)'!D111</f>
        <v>1174431</v>
      </c>
      <c r="J110" s="38">
        <f>'Центры здоровья 8-26'!D110</f>
        <v>0</v>
      </c>
      <c r="K110" s="38">
        <f>'АПУ неотл.пом.(6-26)'!D110</f>
        <v>24132169</v>
      </c>
      <c r="L110" s="38">
        <f>'АПУ обращения  (6-26)'!D110</f>
        <v>87760155</v>
      </c>
      <c r="M110" s="38">
        <f>'ОДИ ПГГ(8-26)'!D110</f>
        <v>10095219</v>
      </c>
      <c r="N110" s="38">
        <f>'Школа(8-26)'!D109</f>
        <v>9018741</v>
      </c>
      <c r="O110" s="38">
        <f>'ФАП(8-26)'!D110</f>
        <v>56045167</v>
      </c>
      <c r="P110" s="38"/>
      <c r="Q110" s="38">
        <f>' СМП '!D110</f>
        <v>0</v>
      </c>
      <c r="R110" s="38">
        <f>'Гемодиализ по видам МП(8-26)'!D110</f>
        <v>0</v>
      </c>
      <c r="S110" s="38">
        <f>'Мед.реаб.(АПУ,ДС,КС)(8-26) '!D110</f>
        <v>0</v>
      </c>
      <c r="T110" s="38">
        <f t="shared" si="7"/>
        <v>524573150</v>
      </c>
    </row>
    <row r="111" spans="1:20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>КС!D111</f>
        <v>0</v>
      </c>
      <c r="E111" s="38">
        <f>'ДС(8-26)'!D111</f>
        <v>4496499</v>
      </c>
      <c r="F111" s="38">
        <f t="shared" si="5"/>
        <v>2396172</v>
      </c>
      <c r="G111" s="38">
        <f>' Профилактика 8-26'!D113</f>
        <v>2396172</v>
      </c>
      <c r="H111" s="38">
        <f>'Диспан.набл.(КП) '!D112</f>
        <v>0</v>
      </c>
      <c r="I111" s="38">
        <f>'Дистанционное набл.(КП)'!D112</f>
        <v>0</v>
      </c>
      <c r="J111" s="38">
        <f>'Центры здоровья 8-26'!D111</f>
        <v>0</v>
      </c>
      <c r="K111" s="38">
        <f>'АПУ неотл.пом.(6-26)'!D111</f>
        <v>0</v>
      </c>
      <c r="L111" s="38">
        <f>'АПУ обращения  (6-26)'!D111</f>
        <v>0</v>
      </c>
      <c r="M111" s="38">
        <f>'ОДИ ПГГ(8-26)'!D111</f>
        <v>0</v>
      </c>
      <c r="N111" s="38">
        <f>'Школа(8-26)'!D110</f>
        <v>0</v>
      </c>
      <c r="O111" s="38">
        <f>'ФАП(8-26)'!D111</f>
        <v>0</v>
      </c>
      <c r="P111" s="38"/>
      <c r="Q111" s="38">
        <f>' СМП '!D111</f>
        <v>0</v>
      </c>
      <c r="R111" s="38">
        <f>'Гемодиализ по видам МП(8-26)'!D111</f>
        <v>279114121</v>
      </c>
      <c r="S111" s="38">
        <f>'Мед.реаб.(АПУ,ДС,КС)(8-26) '!D111</f>
        <v>0</v>
      </c>
      <c r="T111" s="38">
        <f t="shared" si="7"/>
        <v>286006792</v>
      </c>
    </row>
    <row r="112" spans="1:20" s="1" customFormat="1" x14ac:dyDescent="0.2">
      <c r="A112" s="20">
        <v>98</v>
      </c>
      <c r="B112" s="12" t="s">
        <v>165</v>
      </c>
      <c r="C112" s="10" t="s">
        <v>166</v>
      </c>
      <c r="D112" s="38">
        <f>КС!D112</f>
        <v>0</v>
      </c>
      <c r="E112" s="38">
        <f>'ДС(8-26)'!D112</f>
        <v>134127653</v>
      </c>
      <c r="F112" s="38">
        <f t="shared" si="5"/>
        <v>0</v>
      </c>
      <c r="G112" s="38">
        <f>' Профилактика 8-26'!D114</f>
        <v>0</v>
      </c>
      <c r="H112" s="38">
        <f>'Диспан.набл.(КП) '!D113</f>
        <v>0</v>
      </c>
      <c r="I112" s="38">
        <f>'Дистанционное набл.(КП)'!D113</f>
        <v>0</v>
      </c>
      <c r="J112" s="38">
        <f>'Центры здоровья 8-26'!D112</f>
        <v>0</v>
      </c>
      <c r="K112" s="38">
        <f>'АПУ неотл.пом.(6-26)'!D112</f>
        <v>0</v>
      </c>
      <c r="L112" s="38">
        <f>'АПУ обращения  (6-26)'!D112</f>
        <v>0</v>
      </c>
      <c r="M112" s="38">
        <f>'ОДИ ПГГ(8-26)'!D112</f>
        <v>0</v>
      </c>
      <c r="N112" s="38">
        <f>'Школа(8-26)'!D111</f>
        <v>0</v>
      </c>
      <c r="O112" s="38">
        <f>'ФАП(8-26)'!D112</f>
        <v>0</v>
      </c>
      <c r="P112" s="38"/>
      <c r="Q112" s="38">
        <f>' СМП '!D112</f>
        <v>0</v>
      </c>
      <c r="R112" s="38">
        <f>'Гемодиализ по видам МП(8-26)'!D112</f>
        <v>0</v>
      </c>
      <c r="S112" s="38">
        <f>'Мед.реаб.(АПУ,ДС,КС)(8-26) '!D112</f>
        <v>0</v>
      </c>
      <c r="T112" s="38">
        <f t="shared" si="7"/>
        <v>134127653</v>
      </c>
    </row>
    <row r="113" spans="1:20" s="1" customFormat="1" x14ac:dyDescent="0.2">
      <c r="A113" s="20">
        <v>99</v>
      </c>
      <c r="B113" s="21" t="s">
        <v>167</v>
      </c>
      <c r="C113" s="10" t="s">
        <v>168</v>
      </c>
      <c r="D113" s="38">
        <f>КС!D113</f>
        <v>0</v>
      </c>
      <c r="E113" s="38">
        <f>'ДС(8-26)'!D113</f>
        <v>0</v>
      </c>
      <c r="F113" s="38">
        <f t="shared" si="5"/>
        <v>0</v>
      </c>
      <c r="G113" s="38">
        <f>' Профилактика 8-26'!D115</f>
        <v>0</v>
      </c>
      <c r="H113" s="38">
        <f>'Диспан.набл.(КП) '!D114</f>
        <v>0</v>
      </c>
      <c r="I113" s="38">
        <f>'Дистанционное набл.(КП)'!D114</f>
        <v>0</v>
      </c>
      <c r="J113" s="38">
        <f>'Центры здоровья 8-26'!D113</f>
        <v>0</v>
      </c>
      <c r="K113" s="38">
        <f>'АПУ неотл.пом.(6-26)'!D113</f>
        <v>0</v>
      </c>
      <c r="L113" s="38">
        <f>'АПУ обращения  (6-26)'!D113</f>
        <v>0</v>
      </c>
      <c r="M113" s="38">
        <f>'ОДИ ПГГ(8-26)'!D113</f>
        <v>0</v>
      </c>
      <c r="N113" s="38">
        <f>'Школа(8-26)'!D112</f>
        <v>0</v>
      </c>
      <c r="O113" s="38">
        <f>'ФАП(8-26)'!D113</f>
        <v>0</v>
      </c>
      <c r="P113" s="38"/>
      <c r="Q113" s="38">
        <f>' СМП '!D113</f>
        <v>0</v>
      </c>
      <c r="R113" s="38">
        <f>'Гемодиализ по видам МП(8-26)'!D113</f>
        <v>0</v>
      </c>
      <c r="S113" s="38">
        <f>'Мед.реаб.(АПУ,ДС,КС)(8-26)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>КС!D114</f>
        <v>0</v>
      </c>
      <c r="E114" s="38">
        <f>'ДС(8-26)'!D114</f>
        <v>165890</v>
      </c>
      <c r="F114" s="38">
        <f t="shared" si="5"/>
        <v>0</v>
      </c>
      <c r="G114" s="38">
        <f>' Профилактика 8-26'!D116</f>
        <v>0</v>
      </c>
      <c r="H114" s="38">
        <f>'Диспан.набл.(КП) '!D115</f>
        <v>0</v>
      </c>
      <c r="I114" s="38">
        <f>'Дистанционное набл.(КП)'!D115</f>
        <v>0</v>
      </c>
      <c r="J114" s="38">
        <f>'Центры здоровья 8-26'!D114</f>
        <v>0</v>
      </c>
      <c r="K114" s="38">
        <f>'АПУ неотл.пом.(6-26)'!D114</f>
        <v>0</v>
      </c>
      <c r="L114" s="38">
        <f>'АПУ обращения  (6-26)'!D114</f>
        <v>0</v>
      </c>
      <c r="M114" s="38">
        <f>'ОДИ ПГГ(8-26)'!D114</f>
        <v>0</v>
      </c>
      <c r="N114" s="38">
        <f>'Школа(8-26)'!D113</f>
        <v>0</v>
      </c>
      <c r="O114" s="38">
        <f>'ФАП(8-26)'!D114</f>
        <v>0</v>
      </c>
      <c r="P114" s="38"/>
      <c r="Q114" s="38">
        <f>' СМП '!D114</f>
        <v>0</v>
      </c>
      <c r="R114" s="38">
        <f>'Гемодиализ по видам МП(8-26)'!D114</f>
        <v>0</v>
      </c>
      <c r="S114" s="38">
        <f>'Мед.реаб.(АПУ,ДС,КС)(8-26)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171</v>
      </c>
      <c r="C115" s="10" t="s">
        <v>172</v>
      </c>
      <c r="D115" s="38">
        <f>КС!D115</f>
        <v>0</v>
      </c>
      <c r="E115" s="38">
        <f>'ДС(8-26)'!D115</f>
        <v>360653</v>
      </c>
      <c r="F115" s="38">
        <f t="shared" si="5"/>
        <v>0</v>
      </c>
      <c r="G115" s="38">
        <f>' Профилактика 8-26'!D117</f>
        <v>0</v>
      </c>
      <c r="H115" s="38">
        <f>'Диспан.набл.(КП) '!D116</f>
        <v>0</v>
      </c>
      <c r="I115" s="38">
        <f>'Дистанционное набл.(КП)'!D116</f>
        <v>0</v>
      </c>
      <c r="J115" s="38">
        <f>'Центры здоровья 8-26'!D115</f>
        <v>0</v>
      </c>
      <c r="K115" s="38">
        <f>'АПУ неотл.пом.(6-26)'!D115</f>
        <v>0</v>
      </c>
      <c r="L115" s="38">
        <f>'АПУ обращения  (6-26)'!D115</f>
        <v>0</v>
      </c>
      <c r="M115" s="38">
        <f>'ОДИ ПГГ(8-26)'!D115</f>
        <v>0</v>
      </c>
      <c r="N115" s="38">
        <f>'Школа(8-26)'!D114</f>
        <v>0</v>
      </c>
      <c r="O115" s="38">
        <f>'ФАП(8-26)'!D115</f>
        <v>0</v>
      </c>
      <c r="P115" s="38"/>
      <c r="Q115" s="38">
        <f>' СМП '!D115</f>
        <v>0</v>
      </c>
      <c r="R115" s="38">
        <f>'Гемодиализ по видам МП(8-26)'!D115</f>
        <v>0</v>
      </c>
      <c r="S115" s="38">
        <f>'Мед.реаб.(АПУ,ДС,КС)(8-26)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173</v>
      </c>
      <c r="C116" s="10" t="s">
        <v>174</v>
      </c>
      <c r="D116" s="38">
        <f>КС!D116</f>
        <v>0</v>
      </c>
      <c r="E116" s="38">
        <f>'ДС(8-26)'!D116</f>
        <v>0</v>
      </c>
      <c r="F116" s="38">
        <f t="shared" si="5"/>
        <v>5426068</v>
      </c>
      <c r="G116" s="38">
        <f>' Профилактика 8-26'!D118</f>
        <v>0</v>
      </c>
      <c r="H116" s="38">
        <f>'Диспан.набл.(КП) '!D117</f>
        <v>0</v>
      </c>
      <c r="I116" s="38">
        <f>'Дистанционное набл.(КП)'!D117</f>
        <v>0</v>
      </c>
      <c r="J116" s="38">
        <f>'Центры здоровья 8-26'!D116</f>
        <v>0</v>
      </c>
      <c r="K116" s="38">
        <f>'АПУ неотл.пом.(6-26)'!D116</f>
        <v>0</v>
      </c>
      <c r="L116" s="38">
        <f>'АПУ обращения  (6-26)'!D116</f>
        <v>0</v>
      </c>
      <c r="M116" s="38">
        <f>'ОДИ ПГГ(8-26)'!D116</f>
        <v>5426068</v>
      </c>
      <c r="N116" s="38">
        <f>'Школа(8-26)'!D115</f>
        <v>0</v>
      </c>
      <c r="O116" s="38">
        <f>'ФАП(8-26)'!D116</f>
        <v>0</v>
      </c>
      <c r="P116" s="38"/>
      <c r="Q116" s="38">
        <f>' СМП '!D116</f>
        <v>0</v>
      </c>
      <c r="R116" s="38">
        <f>'Гемодиализ по видам МП(8-26)'!D116</f>
        <v>0</v>
      </c>
      <c r="S116" s="38">
        <f>'Мед.реаб.(АПУ,ДС,КС)(8-26)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175</v>
      </c>
      <c r="C117" s="10" t="s">
        <v>176</v>
      </c>
      <c r="D117" s="38">
        <f>КС!D117</f>
        <v>0</v>
      </c>
      <c r="E117" s="38">
        <f>'ДС(8-26)'!D117</f>
        <v>42488656</v>
      </c>
      <c r="F117" s="38">
        <f t="shared" si="5"/>
        <v>10129740</v>
      </c>
      <c r="G117" s="38">
        <f>' Профилактика 8-26'!D119</f>
        <v>10129740</v>
      </c>
      <c r="H117" s="38">
        <f>'Диспан.набл.(КП) '!D118</f>
        <v>0</v>
      </c>
      <c r="I117" s="38">
        <f>'Дистанционное набл.(КП)'!D118</f>
        <v>0</v>
      </c>
      <c r="J117" s="38">
        <f>'Центры здоровья 8-26'!D117</f>
        <v>0</v>
      </c>
      <c r="K117" s="38">
        <f>'АПУ неотл.пом.(6-26)'!D117</f>
        <v>0</v>
      </c>
      <c r="L117" s="38">
        <f>'АПУ обращения  (6-26)'!D117</f>
        <v>0</v>
      </c>
      <c r="M117" s="38">
        <f>'ОДИ ПГГ(8-26)'!D117</f>
        <v>0</v>
      </c>
      <c r="N117" s="38">
        <f>'Школа(8-26)'!D116</f>
        <v>0</v>
      </c>
      <c r="O117" s="38">
        <f>'ФАП(8-26)'!D117</f>
        <v>0</v>
      </c>
      <c r="P117" s="38"/>
      <c r="Q117" s="38">
        <f>' СМП '!D117</f>
        <v>0</v>
      </c>
      <c r="R117" s="38">
        <f>'Гемодиализ по видам МП(8-26)'!D117</f>
        <v>1211059068</v>
      </c>
      <c r="S117" s="38">
        <f>'Мед.реаб.(АПУ,ДС,КС)(8-26) '!D117</f>
        <v>0</v>
      </c>
      <c r="T117" s="38">
        <f t="shared" si="7"/>
        <v>1263677464</v>
      </c>
    </row>
    <row r="118" spans="1:20" s="1" customFormat="1" x14ac:dyDescent="0.2">
      <c r="A118" s="20">
        <v>104</v>
      </c>
      <c r="B118" s="17" t="s">
        <v>177</v>
      </c>
      <c r="C118" s="15" t="s">
        <v>178</v>
      </c>
      <c r="D118" s="38">
        <f>КС!D118</f>
        <v>0</v>
      </c>
      <c r="E118" s="38">
        <f>'ДС(8-26)'!D118</f>
        <v>0</v>
      </c>
      <c r="F118" s="38">
        <f t="shared" si="5"/>
        <v>92583252</v>
      </c>
      <c r="G118" s="38">
        <f>' Профилактика 8-26'!D120</f>
        <v>0</v>
      </c>
      <c r="H118" s="38">
        <f>'Диспан.набл.(КП) '!D119</f>
        <v>0</v>
      </c>
      <c r="I118" s="38">
        <f>'Дистанционное набл.(КП)'!D119</f>
        <v>0</v>
      </c>
      <c r="J118" s="38">
        <f>'Центры здоровья 8-26'!D118</f>
        <v>0</v>
      </c>
      <c r="K118" s="38">
        <f>'АПУ неотл.пом.(6-26)'!D118</f>
        <v>0</v>
      </c>
      <c r="L118" s="38">
        <f>'АПУ обращения  (6-26)'!D118</f>
        <v>0</v>
      </c>
      <c r="M118" s="38">
        <f>'ОДИ ПГГ(8-26)'!D118</f>
        <v>92583252</v>
      </c>
      <c r="N118" s="38">
        <f>'Школа(8-26)'!D117</f>
        <v>0</v>
      </c>
      <c r="O118" s="38">
        <f>'ФАП(8-26)'!D118</f>
        <v>0</v>
      </c>
      <c r="P118" s="38"/>
      <c r="Q118" s="38">
        <f>' СМП '!D118</f>
        <v>0</v>
      </c>
      <c r="R118" s="38">
        <f>'Гемодиализ по видам МП(8-26)'!D118</f>
        <v>0</v>
      </c>
      <c r="S118" s="38">
        <f>'Мед.реаб.(АПУ,ДС,КС)(8-26)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179</v>
      </c>
      <c r="C119" s="10" t="s">
        <v>180</v>
      </c>
      <c r="D119" s="38">
        <f>КС!D119</f>
        <v>215703072</v>
      </c>
      <c r="E119" s="38">
        <f>'ДС(8-26)'!D119</f>
        <v>48309924</v>
      </c>
      <c r="F119" s="38">
        <f t="shared" si="5"/>
        <v>11688158</v>
      </c>
      <c r="G119" s="38">
        <f>' Профилактика 8-26'!D121</f>
        <v>0</v>
      </c>
      <c r="H119" s="38">
        <f>'Диспан.набл.(КП) '!D120</f>
        <v>0</v>
      </c>
      <c r="I119" s="38">
        <f>'Дистанционное набл.(КП)'!D120</f>
        <v>0</v>
      </c>
      <c r="J119" s="38">
        <f>'Центры здоровья 8-26'!D119</f>
        <v>0</v>
      </c>
      <c r="K119" s="38">
        <f>'АПУ неотл.пом.(6-26)'!D119</f>
        <v>0</v>
      </c>
      <c r="L119" s="38">
        <f>'АПУ обращения  (6-26)'!D119</f>
        <v>0</v>
      </c>
      <c r="M119" s="38">
        <f>'ОДИ ПГГ(8-26)'!D119</f>
        <v>11688158</v>
      </c>
      <c r="N119" s="38">
        <f>'Школа(8-26)'!D118</f>
        <v>0</v>
      </c>
      <c r="O119" s="38">
        <f>'ФАП(8-26)'!D119</f>
        <v>0</v>
      </c>
      <c r="P119" s="38"/>
      <c r="Q119" s="38">
        <f>' СМП '!D119</f>
        <v>0</v>
      </c>
      <c r="R119" s="38">
        <f>'Гемодиализ по видам МП(8-26)'!D119</f>
        <v>0</v>
      </c>
      <c r="S119" s="38">
        <f>'Мед.реаб.(АПУ,ДС,КС)(8-26) '!D119</f>
        <v>0</v>
      </c>
      <c r="T119" s="38">
        <f t="shared" si="7"/>
        <v>275701154</v>
      </c>
    </row>
    <row r="120" spans="1:20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>КС!D120</f>
        <v>0</v>
      </c>
      <c r="E120" s="38">
        <f>'ДС(8-26)'!D120</f>
        <v>0</v>
      </c>
      <c r="F120" s="38">
        <f t="shared" si="5"/>
        <v>35309</v>
      </c>
      <c r="G120" s="38">
        <f>' Профилактика 8-26'!D122</f>
        <v>0</v>
      </c>
      <c r="H120" s="38">
        <f>'Диспан.набл.(КП) '!D121</f>
        <v>0</v>
      </c>
      <c r="I120" s="38">
        <f>'Дистанционное набл.(КП)'!D121</f>
        <v>0</v>
      </c>
      <c r="J120" s="38">
        <f>'Центры здоровья 8-26'!D120</f>
        <v>0</v>
      </c>
      <c r="K120" s="38">
        <f>'АПУ неотл.пом.(6-26)'!D120</f>
        <v>0</v>
      </c>
      <c r="L120" s="38">
        <f>'АПУ обращения  (6-26)'!D120</f>
        <v>35309</v>
      </c>
      <c r="M120" s="38">
        <f>'ОДИ ПГГ(8-26)'!D120</f>
        <v>0</v>
      </c>
      <c r="N120" s="38">
        <f>'Школа(8-26)'!D119</f>
        <v>0</v>
      </c>
      <c r="O120" s="38">
        <f>'ФАП(8-26)'!D120</f>
        <v>0</v>
      </c>
      <c r="P120" s="38"/>
      <c r="Q120" s="38">
        <f>' СМП '!D120</f>
        <v>0</v>
      </c>
      <c r="R120" s="38">
        <f>'Гемодиализ по видам МП(8-26)'!D120</f>
        <v>0</v>
      </c>
      <c r="S120" s="38">
        <f>'Мед.реаб.(АПУ,ДС,КС)(8-26)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183</v>
      </c>
      <c r="C121" s="18" t="s">
        <v>184</v>
      </c>
      <c r="D121" s="38">
        <f>КС!D121</f>
        <v>0</v>
      </c>
      <c r="E121" s="38">
        <f>'ДС(8-26)'!D121</f>
        <v>16155953</v>
      </c>
      <c r="F121" s="38">
        <f t="shared" si="5"/>
        <v>0</v>
      </c>
      <c r="G121" s="38">
        <f>' Профилактика 8-26'!D123</f>
        <v>0</v>
      </c>
      <c r="H121" s="38">
        <f>'Диспан.набл.(КП) '!D122</f>
        <v>0</v>
      </c>
      <c r="I121" s="38">
        <f>'Дистанционное набл.(КП)'!D122</f>
        <v>0</v>
      </c>
      <c r="J121" s="38">
        <f>'Центры здоровья 8-26'!D121</f>
        <v>0</v>
      </c>
      <c r="K121" s="38">
        <f>'АПУ неотл.пом.(6-26)'!D121</f>
        <v>0</v>
      </c>
      <c r="L121" s="38">
        <f>'АПУ обращения  (6-26)'!D121</f>
        <v>0</v>
      </c>
      <c r="M121" s="38">
        <f>'ОДИ ПГГ(8-26)'!D121</f>
        <v>0</v>
      </c>
      <c r="N121" s="38">
        <f>'Школа(8-26)'!D120</f>
        <v>0</v>
      </c>
      <c r="O121" s="38">
        <f>'ФАП(8-26)'!D121</f>
        <v>0</v>
      </c>
      <c r="P121" s="38"/>
      <c r="Q121" s="38">
        <f>' СМП '!D121</f>
        <v>0</v>
      </c>
      <c r="R121" s="38">
        <f>'Гемодиализ по видам МП(8-26)'!D121</f>
        <v>0</v>
      </c>
      <c r="S121" s="38">
        <f>'Мед.реаб.(АПУ,ДС,КС)(8-26) '!D121</f>
        <v>0</v>
      </c>
      <c r="T121" s="38">
        <f t="shared" si="7"/>
        <v>16155953</v>
      </c>
    </row>
    <row r="122" spans="1:20" s="1" customFormat="1" x14ac:dyDescent="0.2">
      <c r="A122" s="20">
        <v>108</v>
      </c>
      <c r="B122" s="21" t="s">
        <v>185</v>
      </c>
      <c r="C122" s="10" t="s">
        <v>262</v>
      </c>
      <c r="D122" s="38">
        <f>КС!D122</f>
        <v>20062318</v>
      </c>
      <c r="E122" s="38">
        <f>'ДС(8-26)'!D122</f>
        <v>215890</v>
      </c>
      <c r="F122" s="38">
        <f t="shared" si="5"/>
        <v>6512098</v>
      </c>
      <c r="G122" s="38">
        <f>' Профилактика 8-26'!D124</f>
        <v>0</v>
      </c>
      <c r="H122" s="38">
        <f>'Диспан.набл.(КП) '!D123</f>
        <v>0</v>
      </c>
      <c r="I122" s="38">
        <f>'Дистанционное набл.(КП)'!D123</f>
        <v>0</v>
      </c>
      <c r="J122" s="38">
        <f>'Центры здоровья 8-26'!D122</f>
        <v>0</v>
      </c>
      <c r="K122" s="38">
        <f>'АПУ неотл.пом.(6-26)'!D122</f>
        <v>0</v>
      </c>
      <c r="L122" s="38">
        <f>'АПУ обращения  (6-26)'!D122</f>
        <v>0</v>
      </c>
      <c r="M122" s="38">
        <f>'ОДИ ПГГ(8-26)'!D122</f>
        <v>6512098</v>
      </c>
      <c r="N122" s="38">
        <f>'Школа(8-26)'!D121</f>
        <v>0</v>
      </c>
      <c r="O122" s="38">
        <f>'ФАП(8-26)'!D122</f>
        <v>0</v>
      </c>
      <c r="P122" s="38"/>
      <c r="Q122" s="38">
        <f>' СМП '!D122</f>
        <v>0</v>
      </c>
      <c r="R122" s="38">
        <f>'Гемодиализ по видам МП(8-26)'!D122</f>
        <v>0</v>
      </c>
      <c r="S122" s="38">
        <f>'Мед.реаб.(АПУ,ДС,КС)(8-26) '!D122</f>
        <v>0</v>
      </c>
      <c r="T122" s="38">
        <f t="shared" si="7"/>
        <v>26790306</v>
      </c>
    </row>
    <row r="123" spans="1:20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>КС!D123</f>
        <v>0</v>
      </c>
      <c r="E123" s="38">
        <f>'ДС(8-26)'!D123</f>
        <v>150620</v>
      </c>
      <c r="F123" s="38">
        <f t="shared" si="5"/>
        <v>7613455</v>
      </c>
      <c r="G123" s="38">
        <f>' Профилактика 8-26'!D125</f>
        <v>0</v>
      </c>
      <c r="H123" s="38">
        <f>'Диспан.набл.(КП) '!D124</f>
        <v>0</v>
      </c>
      <c r="I123" s="38">
        <f>'Дистанционное набл.(КП)'!D124</f>
        <v>0</v>
      </c>
      <c r="J123" s="38">
        <f>'Центры здоровья 8-26'!D123</f>
        <v>0</v>
      </c>
      <c r="K123" s="38">
        <f>'АПУ неотл.пом.(6-26)'!D123</f>
        <v>0</v>
      </c>
      <c r="L123" s="38">
        <f>'АПУ обращения  (6-26)'!D123</f>
        <v>111088</v>
      </c>
      <c r="M123" s="38">
        <f>'ОДИ ПГГ(8-26)'!D123</f>
        <v>7502367</v>
      </c>
      <c r="N123" s="38">
        <f>'Школа(8-26)'!D122</f>
        <v>0</v>
      </c>
      <c r="O123" s="38">
        <f>'ФАП(8-26)'!D123</f>
        <v>0</v>
      </c>
      <c r="P123" s="38"/>
      <c r="Q123" s="38">
        <f>' СМП '!D123</f>
        <v>0</v>
      </c>
      <c r="R123" s="38">
        <f>'Гемодиализ по видам МП(8-26)'!D123</f>
        <v>0</v>
      </c>
      <c r="S123" s="38">
        <f>'Мед.реаб.(АПУ,ДС,КС)(8-26) '!D123</f>
        <v>0</v>
      </c>
      <c r="T123" s="38">
        <f t="shared" si="7"/>
        <v>7764075</v>
      </c>
    </row>
    <row r="124" spans="1:20" s="1" customFormat="1" x14ac:dyDescent="0.2">
      <c r="A124" s="20">
        <v>110</v>
      </c>
      <c r="B124" s="12" t="s">
        <v>330</v>
      </c>
      <c r="C124" s="10" t="s">
        <v>318</v>
      </c>
      <c r="D124" s="38">
        <f>КС!D124</f>
        <v>0</v>
      </c>
      <c r="E124" s="38">
        <f>'ДС(8-26)'!D124</f>
        <v>0</v>
      </c>
      <c r="F124" s="38">
        <f t="shared" si="5"/>
        <v>0</v>
      </c>
      <c r="G124" s="38">
        <f>' Профилактика 8-26'!D126</f>
        <v>0</v>
      </c>
      <c r="H124" s="38">
        <f>'Диспан.набл.(КП) '!D125</f>
        <v>0</v>
      </c>
      <c r="I124" s="38">
        <f>'Дистанционное набл.(КП)'!D125</f>
        <v>0</v>
      </c>
      <c r="J124" s="38">
        <f>'Центры здоровья 8-26'!D124</f>
        <v>0</v>
      </c>
      <c r="K124" s="38">
        <f>'АПУ неотл.пом.(6-26)'!D124</f>
        <v>0</v>
      </c>
      <c r="L124" s="38">
        <f>'АПУ обращения  (6-26)'!D124</f>
        <v>0</v>
      </c>
      <c r="M124" s="38">
        <f>'ОДИ ПГГ(8-26)'!D124</f>
        <v>0</v>
      </c>
      <c r="N124" s="38">
        <f>'Школа(8-26)'!D123</f>
        <v>0</v>
      </c>
      <c r="O124" s="38">
        <f>'ФАП(8-26)'!D124</f>
        <v>0</v>
      </c>
      <c r="P124" s="38"/>
      <c r="Q124" s="38">
        <f>' СМП '!D124</f>
        <v>0</v>
      </c>
      <c r="R124" s="38">
        <f>'Гемодиализ по видам МП(8-26)'!D124</f>
        <v>0</v>
      </c>
      <c r="S124" s="38">
        <f>'Мед.реаб.(АПУ,ДС,КС)(8-26)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2" t="s">
        <v>419</v>
      </c>
      <c r="C125" s="15" t="s">
        <v>420</v>
      </c>
      <c r="D125" s="38">
        <f>КС!D125</f>
        <v>0</v>
      </c>
      <c r="E125" s="38">
        <f>'ДС(8-26)'!D125</f>
        <v>0</v>
      </c>
      <c r="F125" s="38">
        <f t="shared" si="5"/>
        <v>0</v>
      </c>
      <c r="G125" s="38">
        <f>' Профилактика 8-26'!D127</f>
        <v>0</v>
      </c>
      <c r="H125" s="38">
        <f>'Диспан.набл.(КП) '!D126</f>
        <v>0</v>
      </c>
      <c r="I125" s="38">
        <f>'Дистанционное набл.(КП)'!D126</f>
        <v>0</v>
      </c>
      <c r="J125" s="38">
        <f>'Центры здоровья 8-26'!D125</f>
        <v>0</v>
      </c>
      <c r="K125" s="38">
        <f>'АПУ неотл.пом.(6-26)'!D125</f>
        <v>0</v>
      </c>
      <c r="L125" s="38">
        <f>'АПУ обращения  (6-26)'!D125</f>
        <v>0</v>
      </c>
      <c r="M125" s="38">
        <f>'ОДИ ПГГ(8-26)'!D125</f>
        <v>0</v>
      </c>
      <c r="N125" s="38">
        <f>'Школа(8-26)'!D124</f>
        <v>0</v>
      </c>
      <c r="O125" s="38">
        <f>'ФАП(8-26)'!D125</f>
        <v>0</v>
      </c>
      <c r="P125" s="38"/>
      <c r="Q125" s="38">
        <f>' СМП '!D125</f>
        <v>0</v>
      </c>
      <c r="R125" s="38">
        <f>'Гемодиализ по видам МП(8-26)'!D125</f>
        <v>0</v>
      </c>
      <c r="S125" s="38">
        <f>'Мед.реаб.(АПУ,ДС,КС)(8-26)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>КС!D126</f>
        <v>0</v>
      </c>
      <c r="E126" s="38">
        <f>'ДС(8-26)'!D126</f>
        <v>47324520</v>
      </c>
      <c r="F126" s="38">
        <f t="shared" si="5"/>
        <v>0</v>
      </c>
      <c r="G126" s="38">
        <f>' Профилактика 8-26'!D128</f>
        <v>0</v>
      </c>
      <c r="H126" s="38">
        <f>'Диспан.набл.(КП) '!D127</f>
        <v>0</v>
      </c>
      <c r="I126" s="38">
        <f>'Дистанционное набл.(КП)'!D127</f>
        <v>0</v>
      </c>
      <c r="J126" s="38">
        <f>'Центры здоровья 8-26'!D126</f>
        <v>0</v>
      </c>
      <c r="K126" s="38">
        <f>'АПУ неотл.пом.(6-26)'!D126</f>
        <v>0</v>
      </c>
      <c r="L126" s="38">
        <f>'АПУ обращения  (6-26)'!D126</f>
        <v>0</v>
      </c>
      <c r="M126" s="38">
        <f>'ОДИ ПГГ(8-26)'!D126</f>
        <v>0</v>
      </c>
      <c r="N126" s="38">
        <f>'Школа(8-26)'!D125</f>
        <v>0</v>
      </c>
      <c r="O126" s="38">
        <f>'ФАП(8-26)'!D126</f>
        <v>0</v>
      </c>
      <c r="P126" s="38"/>
      <c r="Q126" s="38">
        <f>' СМП '!D126</f>
        <v>0</v>
      </c>
      <c r="R126" s="38">
        <f>'Гемодиализ по видам МП(8-26)'!D126</f>
        <v>0</v>
      </c>
      <c r="S126" s="38">
        <f>'Мед.реаб.(АПУ,ДС,КС)(8-26) '!D126</f>
        <v>0</v>
      </c>
      <c r="T126" s="38">
        <f t="shared" si="7"/>
        <v>47324520</v>
      </c>
    </row>
    <row r="127" spans="1:20" s="1" customFormat="1" x14ac:dyDescent="0.2">
      <c r="A127" s="20">
        <v>113</v>
      </c>
      <c r="B127" s="21" t="s">
        <v>188</v>
      </c>
      <c r="C127" s="10" t="s">
        <v>189</v>
      </c>
      <c r="D127" s="38">
        <f>КС!D127</f>
        <v>0</v>
      </c>
      <c r="E127" s="38">
        <f>'ДС(8-26)'!D127</f>
        <v>0</v>
      </c>
      <c r="F127" s="38">
        <f t="shared" si="5"/>
        <v>2776680</v>
      </c>
      <c r="G127" s="38">
        <f>' Профилактика 8-26'!D129</f>
        <v>2776680</v>
      </c>
      <c r="H127" s="38">
        <f>'Диспан.набл.(КП) '!D128</f>
        <v>0</v>
      </c>
      <c r="I127" s="38">
        <f>'Дистанционное набл.(КП)'!D128</f>
        <v>0</v>
      </c>
      <c r="J127" s="38">
        <f>'Центры здоровья 8-26'!D127</f>
        <v>0</v>
      </c>
      <c r="K127" s="38">
        <f>'АПУ неотл.пом.(6-26)'!D127</f>
        <v>0</v>
      </c>
      <c r="L127" s="38">
        <f>'АПУ обращения  (6-26)'!D127</f>
        <v>0</v>
      </c>
      <c r="M127" s="38">
        <f>'ОДИ ПГГ(8-26)'!D127</f>
        <v>0</v>
      </c>
      <c r="N127" s="38">
        <f>'Школа(8-26)'!D126</f>
        <v>0</v>
      </c>
      <c r="O127" s="38">
        <f>'ФАП(8-26)'!D127</f>
        <v>0</v>
      </c>
      <c r="P127" s="38"/>
      <c r="Q127" s="38">
        <f>' СМП '!D127</f>
        <v>0</v>
      </c>
      <c r="R127" s="38">
        <f>'Гемодиализ по видам МП(8-26)'!D127</f>
        <v>317835012</v>
      </c>
      <c r="S127" s="38">
        <f>'Мед.реаб.(АПУ,ДС,КС)(8-26)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190</v>
      </c>
      <c r="C128" s="35" t="s">
        <v>307</v>
      </c>
      <c r="D128" s="38">
        <f>КС!D128</f>
        <v>0</v>
      </c>
      <c r="E128" s="38">
        <f>'ДС(8-26)'!D128</f>
        <v>216894</v>
      </c>
      <c r="F128" s="38">
        <f t="shared" si="5"/>
        <v>0</v>
      </c>
      <c r="G128" s="38">
        <f>' Профилактика 8-26'!D130</f>
        <v>0</v>
      </c>
      <c r="H128" s="38">
        <f>'Диспан.набл.(КП) '!D129</f>
        <v>0</v>
      </c>
      <c r="I128" s="38">
        <f>'Дистанционное набл.(КП)'!D129</f>
        <v>0</v>
      </c>
      <c r="J128" s="38">
        <f>'Центры здоровья 8-26'!D128</f>
        <v>0</v>
      </c>
      <c r="K128" s="38">
        <f>'АПУ неотл.пом.(6-26)'!D128</f>
        <v>0</v>
      </c>
      <c r="L128" s="38">
        <f>'АПУ обращения  (6-26)'!D128</f>
        <v>0</v>
      </c>
      <c r="M128" s="38">
        <f>'ОДИ ПГГ(8-26)'!D128</f>
        <v>0</v>
      </c>
      <c r="N128" s="38">
        <f>'Школа(8-26)'!D127</f>
        <v>0</v>
      </c>
      <c r="O128" s="38">
        <f>'ФАП(8-26)'!D128</f>
        <v>0</v>
      </c>
      <c r="P128" s="38"/>
      <c r="Q128" s="38">
        <f>' СМП '!D128</f>
        <v>0</v>
      </c>
      <c r="R128" s="38">
        <f>'Гемодиализ по видам МП(8-26)'!D128</f>
        <v>0</v>
      </c>
      <c r="S128" s="38">
        <f>'Мед.реаб.(АПУ,ДС,КС)(8-26)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191</v>
      </c>
      <c r="C129" s="10" t="s">
        <v>226</v>
      </c>
      <c r="D129" s="38">
        <f>КС!D129</f>
        <v>3271997111</v>
      </c>
      <c r="E129" s="38">
        <f>'ДС(8-26)'!D129</f>
        <v>139389911</v>
      </c>
      <c r="F129" s="38">
        <f t="shared" si="5"/>
        <v>368624805</v>
      </c>
      <c r="G129" s="38">
        <f>' Профилактика 8-26'!D131</f>
        <v>154785085</v>
      </c>
      <c r="H129" s="38">
        <f>'Диспан.набл.(КП) '!D130</f>
        <v>0</v>
      </c>
      <c r="I129" s="38">
        <f>'Дистанционное набл.(КП)'!D130</f>
        <v>0</v>
      </c>
      <c r="J129" s="38">
        <f>'Центры здоровья 8-26'!D129</f>
        <v>0</v>
      </c>
      <c r="K129" s="38">
        <f>'АПУ неотл.пом.(6-26)'!D129</f>
        <v>0</v>
      </c>
      <c r="L129" s="38">
        <f>'АПУ обращения  (6-26)'!D129</f>
        <v>0</v>
      </c>
      <c r="M129" s="38">
        <f>'ОДИ ПГГ(8-26)'!D129</f>
        <v>191425008</v>
      </c>
      <c r="N129" s="38">
        <f>'Школа(8-26)'!D128</f>
        <v>22414712</v>
      </c>
      <c r="O129" s="38">
        <f>'ФАП(8-26)'!D129</f>
        <v>0</v>
      </c>
      <c r="P129" s="38"/>
      <c r="Q129" s="38">
        <f>' СМП '!D129</f>
        <v>0</v>
      </c>
      <c r="R129" s="38">
        <f>'Гемодиализ по видам МП(8-26)'!D129</f>
        <v>31289996</v>
      </c>
      <c r="S129" s="38">
        <f>'Мед.реаб.(АПУ,ДС,КС)(8-26) '!D129</f>
        <v>108148046</v>
      </c>
      <c r="T129" s="38">
        <f t="shared" si="7"/>
        <v>3919449869</v>
      </c>
    </row>
    <row r="130" spans="1:20" ht="10.5" customHeight="1" x14ac:dyDescent="0.2">
      <c r="A130" s="20">
        <v>116</v>
      </c>
      <c r="B130" s="21" t="s">
        <v>192</v>
      </c>
      <c r="C130" s="10" t="s">
        <v>193</v>
      </c>
      <c r="D130" s="38">
        <f>КС!D130</f>
        <v>3714917595</v>
      </c>
      <c r="E130" s="38">
        <f>'ДС(8-26)'!D130</f>
        <v>4342847877</v>
      </c>
      <c r="F130" s="38">
        <f t="shared" si="5"/>
        <v>903899847</v>
      </c>
      <c r="G130" s="38">
        <f>' Профилактика 8-26'!D132</f>
        <v>266487039</v>
      </c>
      <c r="H130" s="38">
        <f>'Диспан.набл.(КП) '!D131</f>
        <v>62365703</v>
      </c>
      <c r="I130" s="38">
        <f>'Дистанционное набл.(КП)'!D131</f>
        <v>0</v>
      </c>
      <c r="J130" s="38">
        <f>'Центры здоровья 8-26'!D130</f>
        <v>0</v>
      </c>
      <c r="K130" s="38">
        <f>'АПУ неотл.пом.(6-26)'!D130</f>
        <v>0</v>
      </c>
      <c r="L130" s="38">
        <f>'АПУ обращения  (6-26)'!D130</f>
        <v>60908556</v>
      </c>
      <c r="M130" s="38">
        <f>'ОДИ ПГГ(8-26)'!D130</f>
        <v>514138549</v>
      </c>
      <c r="N130" s="38">
        <f>'Школа(8-26)'!D129</f>
        <v>0</v>
      </c>
      <c r="O130" s="38">
        <f>'ФАП(8-26)'!D130</f>
        <v>0</v>
      </c>
      <c r="P130" s="40"/>
      <c r="Q130" s="38">
        <f>' СМП '!D130</f>
        <v>0</v>
      </c>
      <c r="R130" s="38">
        <f>'Гемодиализ по видам МП(8-26)'!D130</f>
        <v>267456</v>
      </c>
      <c r="S130" s="38">
        <f>'Мед.реаб.(АПУ,ДС,КС)(8-26) '!D130</f>
        <v>21306325</v>
      </c>
      <c r="T130" s="38">
        <f t="shared" si="7"/>
        <v>8983239100</v>
      </c>
    </row>
    <row r="131" spans="1:20" s="1" customFormat="1" x14ac:dyDescent="0.2">
      <c r="A131" s="20">
        <v>117</v>
      </c>
      <c r="B131" s="21" t="s">
        <v>194</v>
      </c>
      <c r="C131" s="10" t="s">
        <v>40</v>
      </c>
      <c r="D131" s="38">
        <f>КС!D131</f>
        <v>2556132265</v>
      </c>
      <c r="E131" s="38">
        <f>'ДС(8-26)'!D131</f>
        <v>13505685</v>
      </c>
      <c r="F131" s="38">
        <f t="shared" si="5"/>
        <v>118288723</v>
      </c>
      <c r="G131" s="38">
        <f>' Профилактика 8-26'!D133</f>
        <v>58382515</v>
      </c>
      <c r="H131" s="38">
        <f>'Диспан.набл.(КП) '!D132</f>
        <v>0</v>
      </c>
      <c r="I131" s="38">
        <f>'Дистанционное набл.(КП)'!D132</f>
        <v>0</v>
      </c>
      <c r="J131" s="38">
        <f>'Центры здоровья 8-26'!D131</f>
        <v>0</v>
      </c>
      <c r="K131" s="38">
        <f>'АПУ неотл.пом.(6-26)'!D131</f>
        <v>541850</v>
      </c>
      <c r="L131" s="38">
        <f>'АПУ обращения  (6-26)'!D131</f>
        <v>0</v>
      </c>
      <c r="M131" s="38">
        <f>'ОДИ ПГГ(8-26)'!D131</f>
        <v>59341740</v>
      </c>
      <c r="N131" s="38">
        <f>'Школа(8-26)'!D130</f>
        <v>22618</v>
      </c>
      <c r="O131" s="38">
        <f>'ФАП(8-26)'!D131</f>
        <v>0</v>
      </c>
      <c r="P131" s="38"/>
      <c r="Q131" s="38">
        <f>' СМП '!D131</f>
        <v>0</v>
      </c>
      <c r="R131" s="38">
        <f>'Гемодиализ по видам МП(8-26)'!D131</f>
        <v>4011840</v>
      </c>
      <c r="S131" s="38">
        <f>'Мед.реаб.(АПУ,ДС,КС)(8-26) '!D131</f>
        <v>50340983</v>
      </c>
      <c r="T131" s="38">
        <f t="shared" si="7"/>
        <v>2742279496</v>
      </c>
    </row>
    <row r="132" spans="1:20" s="1" customFormat="1" x14ac:dyDescent="0.2">
      <c r="A132" s="20">
        <v>118</v>
      </c>
      <c r="B132" s="12" t="s">
        <v>195</v>
      </c>
      <c r="C132" s="10" t="s">
        <v>45</v>
      </c>
      <c r="D132" s="38">
        <f>КС!D132</f>
        <v>1900693362</v>
      </c>
      <c r="E132" s="38">
        <f>'ДС(8-26)'!D132</f>
        <v>124029702</v>
      </c>
      <c r="F132" s="38">
        <f t="shared" si="5"/>
        <v>147118511</v>
      </c>
      <c r="G132" s="38">
        <f>' Профилактика 8-26'!D134</f>
        <v>74021645</v>
      </c>
      <c r="H132" s="38">
        <f>'Диспан.набл.(КП) '!D133</f>
        <v>0</v>
      </c>
      <c r="I132" s="38">
        <f>'Дистанционное набл.(КП)'!D133</f>
        <v>0</v>
      </c>
      <c r="J132" s="38">
        <f>'Центры здоровья 8-26'!D132</f>
        <v>0</v>
      </c>
      <c r="K132" s="38">
        <f>'АПУ неотл.пом.(6-26)'!D132</f>
        <v>33112454</v>
      </c>
      <c r="L132" s="38">
        <f>'АПУ обращения  (6-26)'!D132</f>
        <v>8746370</v>
      </c>
      <c r="M132" s="38">
        <f>'ОДИ ПГГ(8-26)'!D132</f>
        <v>31238042</v>
      </c>
      <c r="N132" s="38">
        <f>'Школа(8-26)'!D131</f>
        <v>0</v>
      </c>
      <c r="O132" s="38">
        <f>'ФАП(8-26)'!D132</f>
        <v>0</v>
      </c>
      <c r="P132" s="38"/>
      <c r="Q132" s="38">
        <f>' СМП '!D132</f>
        <v>0</v>
      </c>
      <c r="R132" s="38">
        <f>'Гемодиализ по видам МП(8-26)'!D132</f>
        <v>19266772</v>
      </c>
      <c r="S132" s="38">
        <f>'Мед.реаб.(АПУ,ДС,КС)(8-26) '!D132</f>
        <v>146055356</v>
      </c>
      <c r="T132" s="38">
        <f t="shared" si="7"/>
        <v>2337163703</v>
      </c>
    </row>
    <row r="133" spans="1:20" s="1" customFormat="1" x14ac:dyDescent="0.2">
      <c r="A133" s="20">
        <v>119</v>
      </c>
      <c r="B133" s="12" t="s">
        <v>196</v>
      </c>
      <c r="C133" s="10" t="s">
        <v>228</v>
      </c>
      <c r="D133" s="38">
        <f>КС!D133</f>
        <v>400445051</v>
      </c>
      <c r="E133" s="38">
        <f>'ДС(8-26)'!D133</f>
        <v>53718572</v>
      </c>
      <c r="F133" s="38">
        <f t="shared" si="5"/>
        <v>94089740</v>
      </c>
      <c r="G133" s="38">
        <f>' Профилактика 8-26'!D135</f>
        <v>37890284</v>
      </c>
      <c r="H133" s="38">
        <f>'Диспан.набл.(КП) '!D134</f>
        <v>0</v>
      </c>
      <c r="I133" s="38">
        <f>'Дистанционное набл.(КП)'!D134</f>
        <v>0</v>
      </c>
      <c r="J133" s="38">
        <f>'Центры здоровья 8-26'!D133</f>
        <v>0</v>
      </c>
      <c r="K133" s="38">
        <f>'АПУ неотл.пом.(6-26)'!D133</f>
        <v>0</v>
      </c>
      <c r="L133" s="38">
        <f>'АПУ обращения  (6-26)'!D133</f>
        <v>56199456</v>
      </c>
      <c r="M133" s="38">
        <f>'ОДИ ПГГ(8-26)'!D133</f>
        <v>0</v>
      </c>
      <c r="N133" s="38">
        <f>'Школа(8-26)'!D132</f>
        <v>0</v>
      </c>
      <c r="O133" s="38">
        <f>'ФАП(8-26)'!D133</f>
        <v>0</v>
      </c>
      <c r="P133" s="38"/>
      <c r="Q133" s="38">
        <f>' СМП '!D133</f>
        <v>0</v>
      </c>
      <c r="R133" s="38">
        <f>'Гемодиализ по видам МП(8-26)'!D133</f>
        <v>0</v>
      </c>
      <c r="S133" s="38">
        <f>'Мед.реаб.(АПУ,ДС,КС)(8-26) '!D133</f>
        <v>0</v>
      </c>
      <c r="T133" s="38">
        <f t="shared" si="7"/>
        <v>548253363</v>
      </c>
    </row>
    <row r="134" spans="1:20" s="1" customFormat="1" x14ac:dyDescent="0.2">
      <c r="A134" s="20">
        <v>120</v>
      </c>
      <c r="B134" s="12" t="s">
        <v>197</v>
      </c>
      <c r="C134" s="10" t="s">
        <v>47</v>
      </c>
      <c r="D134" s="38">
        <f>КС!D134</f>
        <v>1589241234</v>
      </c>
      <c r="E134" s="38">
        <f>'ДС(8-26)'!D134</f>
        <v>72410820</v>
      </c>
      <c r="F134" s="38">
        <f t="shared" si="5"/>
        <v>100083379</v>
      </c>
      <c r="G134" s="38">
        <f>' Профилактика 8-26'!D136</f>
        <v>30865450</v>
      </c>
      <c r="H134" s="38">
        <f>'Диспан.набл.(КП) '!D135</f>
        <v>0</v>
      </c>
      <c r="I134" s="38">
        <f>'Дистанционное набл.(КП)'!D135</f>
        <v>0</v>
      </c>
      <c r="J134" s="38">
        <f>'Центры здоровья 8-26'!D134</f>
        <v>0</v>
      </c>
      <c r="K134" s="38">
        <f>'АПУ неотл.пом.(6-26)'!D134</f>
        <v>0</v>
      </c>
      <c r="L134" s="38">
        <f>'АПУ обращения  (6-26)'!D134</f>
        <v>51934831</v>
      </c>
      <c r="M134" s="38">
        <f>'ОДИ ПГГ(8-26)'!D134</f>
        <v>15301853</v>
      </c>
      <c r="N134" s="38">
        <f>'Школа(8-26)'!D133</f>
        <v>1981245</v>
      </c>
      <c r="O134" s="38">
        <f>'ФАП(8-26)'!D134</f>
        <v>0</v>
      </c>
      <c r="P134" s="38"/>
      <c r="Q134" s="38">
        <f>' СМП '!D134</f>
        <v>0</v>
      </c>
      <c r="R134" s="38">
        <f>'Гемодиализ по видам МП(8-26)'!D134</f>
        <v>0</v>
      </c>
      <c r="S134" s="38">
        <f>'Мед.реаб.(АПУ,ДС,КС)(8-26) '!D134</f>
        <v>0</v>
      </c>
      <c r="T134" s="38">
        <f t="shared" si="7"/>
        <v>1761735433</v>
      </c>
    </row>
    <row r="135" spans="1:20" s="1" customFormat="1" x14ac:dyDescent="0.2">
      <c r="A135" s="20">
        <v>121</v>
      </c>
      <c r="B135" s="21" t="s">
        <v>198</v>
      </c>
      <c r="C135" s="10" t="s">
        <v>46</v>
      </c>
      <c r="D135" s="38">
        <f>КС!D135</f>
        <v>0</v>
      </c>
      <c r="E135" s="38">
        <f>'ДС(8-26)'!D135</f>
        <v>168024063</v>
      </c>
      <c r="F135" s="38">
        <f t="shared" si="5"/>
        <v>163536997</v>
      </c>
      <c r="G135" s="38">
        <f>' Профилактика 8-26'!D137</f>
        <v>55725869</v>
      </c>
      <c r="H135" s="38">
        <f>'Диспан.набл.(КП) '!D136</f>
        <v>0</v>
      </c>
      <c r="I135" s="38">
        <f>'Дистанционное набл.(КП)'!D136</f>
        <v>0</v>
      </c>
      <c r="J135" s="38">
        <f>'Центры здоровья 8-26'!D135</f>
        <v>0</v>
      </c>
      <c r="K135" s="38">
        <f>'АПУ неотл.пом.(6-26)'!D135</f>
        <v>0</v>
      </c>
      <c r="L135" s="38">
        <f>'АПУ обращения  (6-26)'!D135</f>
        <v>0</v>
      </c>
      <c r="M135" s="38">
        <f>'ОДИ ПГГ(8-26)'!D135</f>
        <v>107811128</v>
      </c>
      <c r="N135" s="38">
        <f>'Школа(8-26)'!D134</f>
        <v>0</v>
      </c>
      <c r="O135" s="38">
        <f>'ФАП(8-26)'!D135</f>
        <v>0</v>
      </c>
      <c r="P135" s="38"/>
      <c r="Q135" s="38">
        <f>' СМП '!D135</f>
        <v>0</v>
      </c>
      <c r="R135" s="38">
        <f>'Гемодиализ по видам МП(8-26)'!D135</f>
        <v>0</v>
      </c>
      <c r="S135" s="38">
        <f>'Мед.реаб.(АПУ,ДС,КС)(8-26) '!D135</f>
        <v>0</v>
      </c>
      <c r="T135" s="38">
        <f t="shared" si="7"/>
        <v>331561060</v>
      </c>
    </row>
    <row r="136" spans="1:20" s="1" customFormat="1" x14ac:dyDescent="0.2">
      <c r="A136" s="20">
        <v>122</v>
      </c>
      <c r="B136" s="21" t="s">
        <v>199</v>
      </c>
      <c r="C136" s="10" t="s">
        <v>200</v>
      </c>
      <c r="D136" s="38">
        <f>КС!D136</f>
        <v>0</v>
      </c>
      <c r="E136" s="38">
        <f>'ДС(8-26)'!D136</f>
        <v>0</v>
      </c>
      <c r="F136" s="38">
        <f t="shared" ref="F136:F149" si="8">G136+H136+I136+J136+K136+L136+M136+N136+O136+P136</f>
        <v>0</v>
      </c>
      <c r="G136" s="38">
        <f>' Профилактика 8-26'!D138</f>
        <v>0</v>
      </c>
      <c r="H136" s="38">
        <f>'Диспан.набл.(КП) '!D137</f>
        <v>0</v>
      </c>
      <c r="I136" s="38">
        <f>'Дистанционное набл.(КП)'!D137</f>
        <v>0</v>
      </c>
      <c r="J136" s="38">
        <f>'Центры здоровья 8-26'!D136</f>
        <v>0</v>
      </c>
      <c r="K136" s="38">
        <f>'АПУ неотл.пом.(6-26)'!D136</f>
        <v>0</v>
      </c>
      <c r="L136" s="38">
        <f>'АПУ обращения  (6-26)'!D136</f>
        <v>0</v>
      </c>
      <c r="M136" s="38">
        <f>'ОДИ ПГГ(8-26)'!D136</f>
        <v>0</v>
      </c>
      <c r="N136" s="38">
        <f>'Школа(8-26)'!D135</f>
        <v>0</v>
      </c>
      <c r="O136" s="38">
        <f>'ФАП(8-26)'!D136</f>
        <v>0</v>
      </c>
      <c r="P136" s="38"/>
      <c r="Q136" s="38">
        <f>' СМП '!D136</f>
        <v>0</v>
      </c>
      <c r="R136" s="38">
        <f>'Гемодиализ по видам МП(8-26)'!D136</f>
        <v>0</v>
      </c>
      <c r="S136" s="38">
        <f>'Мед.реаб.(АПУ,ДС,КС)(8-26) '!D136</f>
        <v>191716319</v>
      </c>
      <c r="T136" s="38">
        <f t="shared" si="7"/>
        <v>191716319</v>
      </c>
    </row>
    <row r="137" spans="1:20" s="1" customFormat="1" x14ac:dyDescent="0.2">
      <c r="A137" s="20">
        <v>123</v>
      </c>
      <c r="B137" s="21" t="s">
        <v>201</v>
      </c>
      <c r="C137" s="10" t="s">
        <v>470</v>
      </c>
      <c r="D137" s="38">
        <f>КС!D137</f>
        <v>425471712</v>
      </c>
      <c r="E137" s="38">
        <f>'ДС(8-26)'!D137</f>
        <v>11494392</v>
      </c>
      <c r="F137" s="38">
        <f t="shared" si="8"/>
        <v>49945923</v>
      </c>
      <c r="G137" s="38">
        <f>' Профилактика 8-26'!D139</f>
        <v>30875598</v>
      </c>
      <c r="H137" s="38">
        <f>'Диспан.набл.(КП) '!D138</f>
        <v>0</v>
      </c>
      <c r="I137" s="38">
        <f>'Дистанционное набл.(КП)'!D138</f>
        <v>0</v>
      </c>
      <c r="J137" s="38">
        <f>'Центры здоровья 8-26'!D137</f>
        <v>0</v>
      </c>
      <c r="K137" s="38">
        <f>'АПУ неотл.пом.(6-26)'!D137</f>
        <v>1083700</v>
      </c>
      <c r="L137" s="38">
        <f>'АПУ обращения  (6-26)'!D137</f>
        <v>0</v>
      </c>
      <c r="M137" s="38">
        <f>'ОДИ ПГГ(8-26)'!D137</f>
        <v>17986625</v>
      </c>
      <c r="N137" s="38">
        <f>'Школа(8-26)'!D136</f>
        <v>0</v>
      </c>
      <c r="O137" s="38">
        <f>'ФАП(8-26)'!D137</f>
        <v>0</v>
      </c>
      <c r="P137" s="38"/>
      <c r="Q137" s="38">
        <f>' СМП '!D137</f>
        <v>0</v>
      </c>
      <c r="R137" s="38">
        <f>'Гемодиализ по видам МП(8-26)'!D137</f>
        <v>0</v>
      </c>
      <c r="S137" s="38">
        <f>'Мед.реаб.(АПУ,ДС,КС)(8-26) '!D137</f>
        <v>334778570</v>
      </c>
      <c r="T137" s="38">
        <f t="shared" si="7"/>
        <v>821690597</v>
      </c>
    </row>
    <row r="138" spans="1:20" s="1" customFormat="1" x14ac:dyDescent="0.2">
      <c r="A138" s="20">
        <v>124</v>
      </c>
      <c r="B138" s="12" t="s">
        <v>202</v>
      </c>
      <c r="C138" s="10" t="s">
        <v>227</v>
      </c>
      <c r="D138" s="38">
        <f>КС!D138</f>
        <v>1800486958</v>
      </c>
      <c r="E138" s="38">
        <f>'ДС(8-26)'!D138</f>
        <v>34813244</v>
      </c>
      <c r="F138" s="38">
        <f t="shared" si="8"/>
        <v>524465273</v>
      </c>
      <c r="G138" s="38">
        <f>' Профилактика 8-26'!D140</f>
        <v>175894613</v>
      </c>
      <c r="H138" s="38">
        <f>'Диспан.набл.(КП) '!D139</f>
        <v>68409870</v>
      </c>
      <c r="I138" s="38">
        <f>'Дистанционное набл.(КП)'!D139</f>
        <v>1363242</v>
      </c>
      <c r="J138" s="38">
        <f>'Центры здоровья 8-26'!D138</f>
        <v>0</v>
      </c>
      <c r="K138" s="38">
        <f>'АПУ неотл.пом.(6-26)'!D138</f>
        <v>54528533</v>
      </c>
      <c r="L138" s="38">
        <f>'АПУ обращения  (6-26)'!D138</f>
        <v>82942032</v>
      </c>
      <c r="M138" s="38">
        <f>'ОДИ ПГГ(8-26)'!D138</f>
        <v>127379615</v>
      </c>
      <c r="N138" s="38">
        <f>'Школа(8-26)'!D137</f>
        <v>13947368</v>
      </c>
      <c r="O138" s="38">
        <f>'ФАП(8-26)'!D138</f>
        <v>0</v>
      </c>
      <c r="P138" s="38"/>
      <c r="Q138" s="38">
        <f>' СМП '!D138</f>
        <v>0</v>
      </c>
      <c r="R138" s="38">
        <f>'Гемодиализ по видам МП(8-26)'!D138</f>
        <v>1998956</v>
      </c>
      <c r="S138" s="38">
        <f>'Мед.реаб.(АПУ,ДС,КС)(8-26) '!D138</f>
        <v>116887884</v>
      </c>
      <c r="T138" s="38">
        <f t="shared" si="7"/>
        <v>2478652315</v>
      </c>
    </row>
    <row r="139" spans="1:20" s="1" customFormat="1" ht="27.75" customHeight="1" x14ac:dyDescent="0.2">
      <c r="A139" s="20">
        <v>125</v>
      </c>
      <c r="B139" s="13" t="s">
        <v>203</v>
      </c>
      <c r="C139" s="10" t="s">
        <v>460</v>
      </c>
      <c r="D139" s="38">
        <f>КС!D139</f>
        <v>1765887553</v>
      </c>
      <c r="E139" s="38">
        <f>'ДС(8-26)'!D139</f>
        <v>139207170</v>
      </c>
      <c r="F139" s="38">
        <f t="shared" si="8"/>
        <v>727449426</v>
      </c>
      <c r="G139" s="38">
        <f>' Профилактика 8-26'!D141</f>
        <v>295969138</v>
      </c>
      <c r="H139" s="38">
        <f>'Диспан.набл.(КП) '!D140</f>
        <v>90571947</v>
      </c>
      <c r="I139" s="38">
        <f>'Дистанционное набл.(КП)'!D140</f>
        <v>1578895</v>
      </c>
      <c r="J139" s="38">
        <f>'Центры здоровья 8-26'!D139</f>
        <v>0</v>
      </c>
      <c r="K139" s="38">
        <f>'АПУ неотл.пом.(6-26)'!D139</f>
        <v>73798820</v>
      </c>
      <c r="L139" s="38">
        <f>'АПУ обращения  (6-26)'!D139</f>
        <v>173323330</v>
      </c>
      <c r="M139" s="38">
        <f>'ОДИ ПГГ(8-26)'!D139</f>
        <v>53593509</v>
      </c>
      <c r="N139" s="38">
        <f>'Школа(8-26)'!D138</f>
        <v>17777030</v>
      </c>
      <c r="O139" s="38">
        <f>'ФАП(8-26)'!D139</f>
        <v>20836757</v>
      </c>
      <c r="P139" s="38"/>
      <c r="Q139" s="38">
        <f>' СМП '!D139</f>
        <v>0</v>
      </c>
      <c r="R139" s="38">
        <f>'Гемодиализ по видам МП(8-26)'!D139</f>
        <v>1337280</v>
      </c>
      <c r="S139" s="38">
        <f>'Мед.реаб.(АПУ,ДС,КС)(8-26) '!D139</f>
        <v>106890200</v>
      </c>
      <c r="T139" s="38">
        <f t="shared" si="7"/>
        <v>2740771629</v>
      </c>
    </row>
    <row r="140" spans="1:20" x14ac:dyDescent="0.2">
      <c r="A140" s="20">
        <v>126</v>
      </c>
      <c r="B140" s="21" t="s">
        <v>204</v>
      </c>
      <c r="C140" s="10" t="s">
        <v>205</v>
      </c>
      <c r="D140" s="38">
        <f>КС!D140</f>
        <v>1222576097</v>
      </c>
      <c r="E140" s="38">
        <f>'ДС(8-26)'!D140</f>
        <v>257695092</v>
      </c>
      <c r="F140" s="38">
        <f t="shared" si="8"/>
        <v>23194591</v>
      </c>
      <c r="G140" s="38">
        <f>' Профилактика 8-26'!D142</f>
        <v>3716232</v>
      </c>
      <c r="H140" s="38">
        <f>'Диспан.набл.(КП) '!D141</f>
        <v>0</v>
      </c>
      <c r="I140" s="38">
        <f>'Дистанционное набл.(КП)'!D141</f>
        <v>0</v>
      </c>
      <c r="J140" s="38">
        <f>'Центры здоровья 8-26'!D140</f>
        <v>0</v>
      </c>
      <c r="K140" s="38">
        <f>'АПУ неотл.пом.(6-26)'!D140</f>
        <v>4334800</v>
      </c>
      <c r="L140" s="38">
        <f>'АПУ обращения  (6-26)'!D140</f>
        <v>0</v>
      </c>
      <c r="M140" s="38">
        <f>'ОДИ ПГГ(8-26)'!D140</f>
        <v>15143559</v>
      </c>
      <c r="N140" s="38">
        <f>'Школа(8-26)'!D139</f>
        <v>0</v>
      </c>
      <c r="O140" s="38">
        <f>'ФАП(8-26)'!D140</f>
        <v>0</v>
      </c>
      <c r="P140" s="40"/>
      <c r="Q140" s="38">
        <f>' СМП '!D140</f>
        <v>0</v>
      </c>
      <c r="R140" s="38">
        <f>'Гемодиализ по видам МП(8-26)'!D140</f>
        <v>0</v>
      </c>
      <c r="S140" s="38">
        <f>'Мед.реаб.(АПУ,ДС,КС)(8-26) '!D140</f>
        <v>0</v>
      </c>
      <c r="T140" s="38">
        <f t="shared" ref="T140:T149" si="9">D140+E140+F140+Q140+R140+S140</f>
        <v>1503465780</v>
      </c>
    </row>
    <row r="141" spans="1:20" x14ac:dyDescent="0.2">
      <c r="A141" s="20">
        <v>127</v>
      </c>
      <c r="B141" s="12" t="s">
        <v>206</v>
      </c>
      <c r="C141" s="10" t="s">
        <v>207</v>
      </c>
      <c r="D141" s="38">
        <f>КС!D141</f>
        <v>0</v>
      </c>
      <c r="E141" s="38">
        <f>'ДС(8-26)'!D141</f>
        <v>0</v>
      </c>
      <c r="F141" s="38">
        <f t="shared" si="8"/>
        <v>76957504</v>
      </c>
      <c r="G141" s="38">
        <f>' Профилактика 8-26'!D143</f>
        <v>31706562</v>
      </c>
      <c r="H141" s="38">
        <f>'Диспан.набл.(КП) '!D142</f>
        <v>0</v>
      </c>
      <c r="I141" s="38">
        <f>'Дистанционное набл.(КП)'!D142</f>
        <v>0</v>
      </c>
      <c r="J141" s="38">
        <f>'Центры здоровья 8-26'!D141</f>
        <v>0</v>
      </c>
      <c r="K141" s="38">
        <f>'АПУ неотл.пом.(6-26)'!D141</f>
        <v>0</v>
      </c>
      <c r="L141" s="38">
        <f>'АПУ обращения  (6-26)'!D141</f>
        <v>45250942</v>
      </c>
      <c r="M141" s="38">
        <f>'ОДИ ПГГ(8-26)'!D141</f>
        <v>0</v>
      </c>
      <c r="N141" s="38">
        <f>'Школа(8-26)'!D140</f>
        <v>0</v>
      </c>
      <c r="O141" s="38">
        <f>'ФАП(8-26)'!D141</f>
        <v>0</v>
      </c>
      <c r="P141" s="40"/>
      <c r="Q141" s="38">
        <f>' СМП '!D141</f>
        <v>0</v>
      </c>
      <c r="R141" s="38">
        <f>'Гемодиализ по видам МП(8-26)'!D141</f>
        <v>0</v>
      </c>
      <c r="S141" s="38">
        <f>'Мед.реаб.(АПУ,ДС,КС)(8-26)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208</v>
      </c>
      <c r="C142" s="10" t="s">
        <v>209</v>
      </c>
      <c r="D142" s="38">
        <f>КС!D142</f>
        <v>0</v>
      </c>
      <c r="E142" s="38">
        <f>'ДС(8-26)'!D142</f>
        <v>241000693</v>
      </c>
      <c r="F142" s="38">
        <f t="shared" si="8"/>
        <v>289311743</v>
      </c>
      <c r="G142" s="38">
        <f>' Профилактика 8-26'!D144</f>
        <v>0</v>
      </c>
      <c r="H142" s="38">
        <f>'Диспан.набл.(КП) '!D143</f>
        <v>0</v>
      </c>
      <c r="I142" s="38">
        <f>'Дистанционное набл.(КП)'!D143</f>
        <v>0</v>
      </c>
      <c r="J142" s="38">
        <f>'Центры здоровья 8-26'!D142</f>
        <v>0</v>
      </c>
      <c r="K142" s="38">
        <f>'АПУ неотл.пом.(6-26)'!D142</f>
        <v>0</v>
      </c>
      <c r="L142" s="38">
        <f>'АПУ обращения  (6-26)'!D142</f>
        <v>0</v>
      </c>
      <c r="M142" s="38">
        <f>'ОДИ ПГГ(8-26)'!D142</f>
        <v>289311743</v>
      </c>
      <c r="N142" s="38">
        <f>'Школа(8-26)'!D141</f>
        <v>0</v>
      </c>
      <c r="O142" s="38">
        <f>'ФАП(8-26)'!D142</f>
        <v>0</v>
      </c>
      <c r="P142" s="40"/>
      <c r="Q142" s="38">
        <f>' СМП '!D142</f>
        <v>0</v>
      </c>
      <c r="R142" s="38">
        <f>'Гемодиализ по видам МП(8-26)'!D142</f>
        <v>0</v>
      </c>
      <c r="S142" s="38">
        <f>'Мед.реаб.(АПУ,ДС,КС)(8-26) '!D142</f>
        <v>0</v>
      </c>
      <c r="T142" s="38">
        <f t="shared" si="9"/>
        <v>530312436</v>
      </c>
    </row>
    <row r="143" spans="1:20" x14ac:dyDescent="0.2">
      <c r="A143" s="20">
        <v>129</v>
      </c>
      <c r="B143" s="83" t="s">
        <v>252</v>
      </c>
      <c r="C143" s="41" t="s">
        <v>253</v>
      </c>
      <c r="D143" s="38">
        <f>КС!D143</f>
        <v>0</v>
      </c>
      <c r="E143" s="38">
        <f>'ДС(8-26)'!D143</f>
        <v>0</v>
      </c>
      <c r="F143" s="38">
        <f t="shared" si="8"/>
        <v>0</v>
      </c>
      <c r="G143" s="38">
        <f>' Профилактика 8-26'!D145</f>
        <v>0</v>
      </c>
      <c r="H143" s="38">
        <f>'Диспан.набл.(КП) '!D144</f>
        <v>0</v>
      </c>
      <c r="I143" s="38">
        <f>'Дистанционное набл.(КП)'!D144</f>
        <v>0</v>
      </c>
      <c r="J143" s="38">
        <f>'Центры здоровья 8-26'!D143</f>
        <v>0</v>
      </c>
      <c r="K143" s="38">
        <f>'АПУ неотл.пом.(6-26)'!D143</f>
        <v>0</v>
      </c>
      <c r="L143" s="38">
        <f>'АПУ обращения  (6-26)'!D143</f>
        <v>0</v>
      </c>
      <c r="M143" s="38">
        <f>'ОДИ ПГГ(8-26)'!D143</f>
        <v>0</v>
      </c>
      <c r="N143" s="38">
        <f>'Школа(8-26)'!D142</f>
        <v>0</v>
      </c>
      <c r="O143" s="38">
        <f>'ФАП(8-26)'!D143</f>
        <v>0</v>
      </c>
      <c r="P143" s="40"/>
      <c r="Q143" s="38">
        <f>' СМП '!D143</f>
        <v>0</v>
      </c>
      <c r="R143" s="38">
        <f>'Гемодиализ по видам МП(8-26)'!D143</f>
        <v>0</v>
      </c>
      <c r="S143" s="38">
        <f>'Мед.реаб.(АПУ,ДС,КС)(8-26) '!D143</f>
        <v>0</v>
      </c>
      <c r="T143" s="38">
        <f t="shared" si="9"/>
        <v>0</v>
      </c>
    </row>
    <row r="144" spans="1:20" x14ac:dyDescent="0.2">
      <c r="A144" s="20">
        <v>130</v>
      </c>
      <c r="B144" s="86" t="s">
        <v>254</v>
      </c>
      <c r="C144" s="41" t="s">
        <v>255</v>
      </c>
      <c r="D144" s="38">
        <f>КС!D144</f>
        <v>0</v>
      </c>
      <c r="E144" s="38">
        <f>'ДС(8-26)'!D144</f>
        <v>0</v>
      </c>
      <c r="F144" s="38">
        <f t="shared" si="8"/>
        <v>0</v>
      </c>
      <c r="G144" s="38">
        <f>' Профилактика 8-26'!D146</f>
        <v>0</v>
      </c>
      <c r="H144" s="38">
        <f>'Диспан.набл.(КП) '!D145</f>
        <v>0</v>
      </c>
      <c r="I144" s="38">
        <f>'Дистанционное набл.(КП)'!D145</f>
        <v>0</v>
      </c>
      <c r="J144" s="38">
        <f>'Центры здоровья 8-26'!D144</f>
        <v>0</v>
      </c>
      <c r="K144" s="38">
        <f>'АПУ неотл.пом.(6-26)'!D144</f>
        <v>0</v>
      </c>
      <c r="L144" s="38">
        <f>'АПУ обращения  (6-26)'!D144</f>
        <v>0</v>
      </c>
      <c r="M144" s="38">
        <f>'ОДИ ПГГ(8-26)'!D144</f>
        <v>0</v>
      </c>
      <c r="N144" s="38">
        <f>'Школа(8-26)'!D143</f>
        <v>0</v>
      </c>
      <c r="O144" s="38">
        <f>'ФАП(8-26)'!D144</f>
        <v>0</v>
      </c>
      <c r="P144" s="40"/>
      <c r="Q144" s="38">
        <f>' СМП '!D144</f>
        <v>0</v>
      </c>
      <c r="R144" s="38">
        <f>'Гемодиализ по видам МП(8-26)'!D144</f>
        <v>0</v>
      </c>
      <c r="S144" s="38">
        <f>'Мед.реаб.(АПУ,ДС,КС)(8-26) '!D144</f>
        <v>0</v>
      </c>
      <c r="T144" s="38">
        <f t="shared" si="9"/>
        <v>0</v>
      </c>
    </row>
    <row r="145" spans="1:20" x14ac:dyDescent="0.2">
      <c r="A145" s="20">
        <v>131</v>
      </c>
      <c r="B145" s="87" t="s">
        <v>256</v>
      </c>
      <c r="C145" s="135" t="s">
        <v>417</v>
      </c>
      <c r="D145" s="38">
        <f>КС!D145</f>
        <v>0</v>
      </c>
      <c r="E145" s="38">
        <f>'ДС(8-26)'!D145</f>
        <v>0</v>
      </c>
      <c r="F145" s="38">
        <f t="shared" si="8"/>
        <v>0</v>
      </c>
      <c r="G145" s="38">
        <f>' Профилактика 8-26'!D147</f>
        <v>0</v>
      </c>
      <c r="H145" s="38">
        <f>'Диспан.набл.(КП) '!D146</f>
        <v>0</v>
      </c>
      <c r="I145" s="38">
        <f>'Дистанционное набл.(КП)'!D146</f>
        <v>0</v>
      </c>
      <c r="J145" s="38">
        <f>'Центры здоровья 8-26'!D145</f>
        <v>0</v>
      </c>
      <c r="K145" s="38">
        <f>'АПУ неотл.пом.(6-26)'!D145</f>
        <v>0</v>
      </c>
      <c r="L145" s="38">
        <f>'АПУ обращения  (6-26)'!D145</f>
        <v>0</v>
      </c>
      <c r="M145" s="38">
        <f>'ОДИ ПГГ(8-26)'!D145</f>
        <v>0</v>
      </c>
      <c r="N145" s="38">
        <f>'Школа(8-26)'!D144</f>
        <v>0</v>
      </c>
      <c r="O145" s="38">
        <f>'ФАП(8-26)'!D145</f>
        <v>0</v>
      </c>
      <c r="P145" s="40"/>
      <c r="Q145" s="38">
        <f>' СМП '!D145</f>
        <v>0</v>
      </c>
      <c r="R145" s="38">
        <f>'Гемодиализ по видам МП(8-26)'!D145</f>
        <v>0</v>
      </c>
      <c r="S145" s="38">
        <f>'Мед.реаб.(АПУ,ДС,КС)(8-26)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260</v>
      </c>
      <c r="C146" s="28" t="s">
        <v>261</v>
      </c>
      <c r="D146" s="38">
        <f>КС!D146</f>
        <v>0</v>
      </c>
      <c r="E146" s="38">
        <f>'ДС(8-26)'!D146</f>
        <v>0</v>
      </c>
      <c r="F146" s="38">
        <f t="shared" si="8"/>
        <v>0</v>
      </c>
      <c r="G146" s="38">
        <f>' Профилактика 8-26'!D148</f>
        <v>0</v>
      </c>
      <c r="H146" s="38">
        <f>'Диспан.набл.(КП) '!D147</f>
        <v>0</v>
      </c>
      <c r="I146" s="38">
        <f>'Дистанционное набл.(КП)'!D147</f>
        <v>0</v>
      </c>
      <c r="J146" s="38">
        <f>'Центры здоровья 8-26'!D146</f>
        <v>0</v>
      </c>
      <c r="K146" s="38">
        <f>'АПУ неотл.пом.(6-26)'!D146</f>
        <v>0</v>
      </c>
      <c r="L146" s="38">
        <f>'АПУ обращения  (6-26)'!D146</f>
        <v>0</v>
      </c>
      <c r="M146" s="38">
        <f>'ОДИ ПГГ(8-26)'!D146</f>
        <v>0</v>
      </c>
      <c r="N146" s="38">
        <f>'Школа(8-26)'!D145</f>
        <v>0</v>
      </c>
      <c r="O146" s="38">
        <f>'ФАП(8-26)'!D146</f>
        <v>0</v>
      </c>
      <c r="P146" s="40"/>
      <c r="Q146" s="38">
        <f>' СМП '!D146</f>
        <v>0</v>
      </c>
      <c r="R146" s="38">
        <f>'Гемодиализ по видам МП(8-26)'!D146</f>
        <v>0</v>
      </c>
      <c r="S146" s="38">
        <f>'Мед.реаб.(АПУ,ДС,КС)(8-26)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2" t="s">
        <v>312</v>
      </c>
      <c r="C147" s="28" t="s">
        <v>311</v>
      </c>
      <c r="D147" s="38">
        <f>КС!D147</f>
        <v>0</v>
      </c>
      <c r="E147" s="38">
        <f>'ДС(8-26)'!D147</f>
        <v>0</v>
      </c>
      <c r="F147" s="38">
        <f t="shared" si="8"/>
        <v>0</v>
      </c>
      <c r="G147" s="38">
        <f>' Профилактика 8-26'!D149</f>
        <v>0</v>
      </c>
      <c r="H147" s="38">
        <f>'Диспан.набл.(КП) '!D148</f>
        <v>0</v>
      </c>
      <c r="I147" s="38">
        <f>'Дистанционное набл.(КП)'!D148</f>
        <v>0</v>
      </c>
      <c r="J147" s="38">
        <f>'Центры здоровья 8-26'!D147</f>
        <v>0</v>
      </c>
      <c r="K147" s="38">
        <f>'АПУ неотл.пом.(6-26)'!D147</f>
        <v>0</v>
      </c>
      <c r="L147" s="38">
        <f>'АПУ обращения  (6-26)'!D147</f>
        <v>0</v>
      </c>
      <c r="M147" s="38">
        <f>'ОДИ ПГГ(8-26)'!D147</f>
        <v>0</v>
      </c>
      <c r="N147" s="38">
        <f>'Школа(8-26)'!D146</f>
        <v>0</v>
      </c>
      <c r="O147" s="38">
        <f>'ФАП(8-26)'!D147</f>
        <v>0</v>
      </c>
      <c r="P147" s="40"/>
      <c r="Q147" s="38">
        <f>' СМП '!D147</f>
        <v>0</v>
      </c>
      <c r="R147" s="38">
        <f>'Гемодиализ по видам МП(8-26)'!D147</f>
        <v>0</v>
      </c>
      <c r="S147" s="38">
        <f>'Мед.реаб.(АПУ,ДС,КС)(8-26) '!D147</f>
        <v>0</v>
      </c>
      <c r="T147" s="38">
        <f t="shared" si="9"/>
        <v>0</v>
      </c>
    </row>
    <row r="148" spans="1:20" x14ac:dyDescent="0.2">
      <c r="A148" s="20">
        <v>134</v>
      </c>
      <c r="B148" s="52" t="s">
        <v>320</v>
      </c>
      <c r="C148" s="28" t="s">
        <v>317</v>
      </c>
      <c r="D148" s="38">
        <f>КС!D148</f>
        <v>0</v>
      </c>
      <c r="E148" s="38">
        <f>'ДС(8-26)'!D148</f>
        <v>4858857</v>
      </c>
      <c r="F148" s="38">
        <f t="shared" si="8"/>
        <v>0</v>
      </c>
      <c r="G148" s="38">
        <f>' Профилактика 8-26'!D150</f>
        <v>0</v>
      </c>
      <c r="H148" s="38">
        <f>'Диспан.набл.(КП) '!D149</f>
        <v>0</v>
      </c>
      <c r="I148" s="38">
        <f>'Дистанционное набл.(КП)'!D149</f>
        <v>0</v>
      </c>
      <c r="J148" s="38">
        <f>'Центры здоровья 8-26'!D148</f>
        <v>0</v>
      </c>
      <c r="K148" s="38">
        <f>'АПУ неотл.пом.(6-26)'!D148</f>
        <v>0</v>
      </c>
      <c r="L148" s="38">
        <f>'АПУ обращения  (6-26)'!D148</f>
        <v>0</v>
      </c>
      <c r="M148" s="38">
        <f>'ОДИ ПГГ(8-26)'!D148</f>
        <v>0</v>
      </c>
      <c r="N148" s="38">
        <f>'Школа(8-26)'!D147</f>
        <v>0</v>
      </c>
      <c r="O148" s="38">
        <f>'ФАП(8-26)'!D148</f>
        <v>0</v>
      </c>
      <c r="P148" s="40"/>
      <c r="Q148" s="38">
        <f>' СМП '!D148</f>
        <v>0</v>
      </c>
      <c r="R148" s="38">
        <f>'Гемодиализ по видам МП(8-26)'!D148</f>
        <v>0</v>
      </c>
      <c r="S148" s="38">
        <f>'Мед.реаб.(АПУ,ДС,КС)(8-26)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2" t="s">
        <v>412</v>
      </c>
      <c r="C149" s="15" t="s">
        <v>413</v>
      </c>
      <c r="D149" s="38">
        <f>КС!D149</f>
        <v>0</v>
      </c>
      <c r="E149" s="38">
        <f>'ДС(8-26)'!D149</f>
        <v>288523</v>
      </c>
      <c r="F149" s="38">
        <f t="shared" si="8"/>
        <v>0</v>
      </c>
      <c r="G149" s="38">
        <f>' Профилактика 8-26'!D151</f>
        <v>0</v>
      </c>
      <c r="H149" s="38">
        <f>'Диспан.набл.(КП) '!D150</f>
        <v>0</v>
      </c>
      <c r="I149" s="38">
        <f>'Дистанционное набл.(КП)'!D150</f>
        <v>0</v>
      </c>
      <c r="J149" s="38">
        <f>'Центры здоровья 8-26'!D149</f>
        <v>0</v>
      </c>
      <c r="K149" s="38">
        <f>'АПУ неотл.пом.(6-26)'!D149</f>
        <v>0</v>
      </c>
      <c r="L149" s="38">
        <f>'АПУ обращения  (6-26)'!D149</f>
        <v>0</v>
      </c>
      <c r="M149" s="38">
        <f>'ОДИ ПГГ(8-26)'!D149</f>
        <v>0</v>
      </c>
      <c r="N149" s="38">
        <f>'Школа(8-26)'!D148</f>
        <v>0</v>
      </c>
      <c r="O149" s="38">
        <f>'ФАП(8-26)'!D149</f>
        <v>0</v>
      </c>
      <c r="P149" s="40"/>
      <c r="Q149" s="38">
        <f>' СМП '!D149</f>
        <v>0</v>
      </c>
      <c r="R149" s="38">
        <f>'Гемодиализ по видам МП(8-26)'!D149</f>
        <v>0</v>
      </c>
      <c r="S149" s="38">
        <f>'Мед.реаб.(АПУ,ДС,КС)(8-26) '!D149</f>
        <v>0</v>
      </c>
      <c r="T149" s="38">
        <f t="shared" si="9"/>
        <v>288523</v>
      </c>
    </row>
    <row r="152" spans="1:20" x14ac:dyDescent="0.2">
      <c r="E152" s="4"/>
      <c r="F152" s="4"/>
      <c r="P152" s="4"/>
      <c r="Q152" s="4"/>
      <c r="R152" s="4"/>
      <c r="T152" s="4"/>
    </row>
    <row r="153" spans="1:20" x14ac:dyDescent="0.2">
      <c r="E153" s="4"/>
      <c r="F153" s="4"/>
      <c r="P153" s="4"/>
      <c r="Q153" s="4"/>
      <c r="R153" s="4"/>
      <c r="T153" s="4"/>
    </row>
    <row r="154" spans="1:20" x14ac:dyDescent="0.2">
      <c r="E154" s="4"/>
      <c r="F154" s="4"/>
      <c r="P154" s="4"/>
      <c r="Q154" s="4"/>
      <c r="R154" s="4"/>
      <c r="T154" s="4"/>
    </row>
    <row r="155" spans="1:20" x14ac:dyDescent="0.2">
      <c r="E155" s="4"/>
      <c r="F155" s="4"/>
      <c r="P155" s="4"/>
      <c r="Q155" s="4"/>
      <c r="R155" s="4"/>
      <c r="T155" s="4"/>
    </row>
    <row r="156" spans="1:20" x14ac:dyDescent="0.2">
      <c r="E156" s="4"/>
      <c r="F156" s="4"/>
      <c r="P156" s="4"/>
      <c r="Q156" s="4"/>
      <c r="R156" s="4"/>
      <c r="T156" s="4"/>
    </row>
    <row r="157" spans="1:20" x14ac:dyDescent="0.2">
      <c r="E157" s="4"/>
      <c r="F157" s="4"/>
      <c r="P157" s="4"/>
      <c r="Q157" s="4"/>
      <c r="R157" s="4"/>
      <c r="T157" s="4"/>
    </row>
    <row r="158" spans="1:20" x14ac:dyDescent="0.2">
      <c r="E158" s="4"/>
      <c r="F158" s="4"/>
      <c r="P158" s="4"/>
      <c r="Q158" s="4"/>
      <c r="R158" s="4"/>
      <c r="T158" s="4"/>
    </row>
  </sheetData>
  <mergeCells count="18"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R5:R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154"/>
  <sheetViews>
    <sheetView zoomScale="98" zoomScaleNormal="98" workbookViewId="0">
      <selection activeCell="M23" sqref="M2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95" t="s">
        <v>430</v>
      </c>
      <c r="B2" s="295"/>
      <c r="C2" s="295"/>
      <c r="D2" s="295"/>
      <c r="E2" s="295"/>
      <c r="F2" s="295"/>
      <c r="G2" s="295"/>
    </row>
    <row r="3" spans="1:11" ht="18" customHeight="1" x14ac:dyDescent="0.2">
      <c r="A3" s="263"/>
      <c r="B3" s="263"/>
      <c r="C3" s="263"/>
      <c r="D3" s="263"/>
      <c r="E3" s="263"/>
      <c r="F3" s="263"/>
      <c r="G3" s="263"/>
    </row>
    <row r="4" spans="1:11" s="2" customFormat="1" ht="15.75" customHeight="1" x14ac:dyDescent="0.2">
      <c r="A4" s="299" t="s">
        <v>43</v>
      </c>
      <c r="B4" s="299" t="s">
        <v>56</v>
      </c>
      <c r="C4" s="300" t="s">
        <v>44</v>
      </c>
      <c r="D4" s="300" t="s">
        <v>281</v>
      </c>
      <c r="E4" s="300"/>
      <c r="F4" s="300"/>
      <c r="G4" s="300"/>
      <c r="H4" s="54"/>
      <c r="I4" s="54"/>
      <c r="J4" s="54"/>
      <c r="K4" s="54"/>
    </row>
    <row r="5" spans="1:11" ht="15" customHeight="1" x14ac:dyDescent="0.2">
      <c r="A5" s="299"/>
      <c r="B5" s="299"/>
      <c r="C5" s="300"/>
      <c r="D5" s="300" t="s">
        <v>274</v>
      </c>
      <c r="E5" s="300" t="s">
        <v>282</v>
      </c>
      <c r="F5" s="300" t="s">
        <v>283</v>
      </c>
      <c r="G5" s="300" t="s">
        <v>284</v>
      </c>
      <c r="H5" s="55"/>
      <c r="I5" s="55"/>
      <c r="J5" s="55"/>
      <c r="K5" s="55"/>
    </row>
    <row r="6" spans="1:11" ht="14.25" customHeight="1" x14ac:dyDescent="0.2">
      <c r="A6" s="299"/>
      <c r="B6" s="299"/>
      <c r="C6" s="300"/>
      <c r="D6" s="300"/>
      <c r="E6" s="300"/>
      <c r="F6" s="300"/>
      <c r="G6" s="300"/>
      <c r="H6" s="55"/>
      <c r="I6" s="55"/>
      <c r="J6" s="55"/>
      <c r="K6" s="55"/>
    </row>
    <row r="7" spans="1:11" ht="30.75" customHeight="1" x14ac:dyDescent="0.2">
      <c r="A7" s="299"/>
      <c r="B7" s="299"/>
      <c r="C7" s="300"/>
      <c r="D7" s="300"/>
      <c r="E7" s="300"/>
      <c r="F7" s="300"/>
      <c r="G7" s="300"/>
      <c r="H7" s="55"/>
      <c r="I7" s="55"/>
      <c r="J7" s="55"/>
      <c r="K7" s="55"/>
    </row>
    <row r="8" spans="1:11" s="2" customFormat="1" x14ac:dyDescent="0.2">
      <c r="A8" s="281" t="s">
        <v>225</v>
      </c>
      <c r="B8" s="281"/>
      <c r="C8" s="281"/>
      <c r="D8" s="48">
        <f>D9+D10+D11</f>
        <v>5663149924</v>
      </c>
      <c r="E8" s="48">
        <f t="shared" ref="E8:G8" si="0">E9+E10+E11</f>
        <v>5394108346</v>
      </c>
      <c r="F8" s="48">
        <f t="shared" si="0"/>
        <v>43611323</v>
      </c>
      <c r="G8" s="48">
        <f t="shared" si="0"/>
        <v>225430255</v>
      </c>
      <c r="H8" s="54"/>
      <c r="I8" s="54"/>
      <c r="J8" s="54"/>
      <c r="K8" s="54"/>
    </row>
    <row r="9" spans="1:11" s="3" customFormat="1" ht="11.25" customHeight="1" x14ac:dyDescent="0.2">
      <c r="A9" s="5"/>
      <c r="B9" s="5"/>
      <c r="C9" s="11" t="s">
        <v>53</v>
      </c>
      <c r="D9" s="76">
        <f>SUM(E9:G9)</f>
        <v>127298330</v>
      </c>
      <c r="E9" s="37">
        <v>127298330</v>
      </c>
      <c r="F9" s="37"/>
      <c r="G9" s="37"/>
      <c r="H9" s="56"/>
      <c r="I9" s="56"/>
      <c r="J9" s="56"/>
      <c r="K9" s="56"/>
    </row>
    <row r="10" spans="1:11" s="3" customFormat="1" ht="11.25" customHeight="1" x14ac:dyDescent="0.2">
      <c r="A10" s="5"/>
      <c r="B10" s="5"/>
      <c r="C10" s="11" t="s">
        <v>280</v>
      </c>
      <c r="D10" s="76">
        <f t="shared" ref="D10" si="1">SUM(E10:G10)</f>
        <v>0</v>
      </c>
      <c r="E10" s="37"/>
      <c r="F10" s="37"/>
      <c r="G10" s="37"/>
      <c r="H10" s="56"/>
      <c r="I10" s="56"/>
      <c r="J10" s="56"/>
      <c r="K10" s="56"/>
    </row>
    <row r="11" spans="1:11" s="2" customFormat="1" x14ac:dyDescent="0.2">
      <c r="A11" s="281" t="s">
        <v>224</v>
      </c>
      <c r="B11" s="281"/>
      <c r="C11" s="281"/>
      <c r="D11" s="48">
        <f>SUM(D12:D147)</f>
        <v>5535851594</v>
      </c>
      <c r="E11" s="48">
        <f>SUM(E12:E147)</f>
        <v>5266810016</v>
      </c>
      <c r="F11" s="48">
        <f>SUM(F12:F147)</f>
        <v>43611323</v>
      </c>
      <c r="G11" s="48">
        <f>SUM(G12:G147)</f>
        <v>225430255</v>
      </c>
      <c r="H11" s="75">
        <f>D11-'[6] СМП  (12-24)'!D11</f>
        <v>1042700764</v>
      </c>
      <c r="I11" s="75">
        <f>E11-'[6] СМП  (12-24)'!E11</f>
        <v>974299533</v>
      </c>
      <c r="J11" s="75">
        <f>F11-'[6] СМП  (12-24)'!F11</f>
        <v>5359343</v>
      </c>
      <c r="K11" s="75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41</v>
      </c>
      <c r="D12" s="76">
        <v>0</v>
      </c>
      <c r="E12" s="76"/>
      <c r="F12" s="76"/>
      <c r="G12" s="76"/>
      <c r="H12" s="75"/>
      <c r="I12" s="75"/>
      <c r="J12" s="75"/>
      <c r="K12" s="75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76">
        <v>0</v>
      </c>
      <c r="E13" s="76"/>
      <c r="F13" s="76"/>
      <c r="G13" s="76"/>
      <c r="H13" s="75"/>
      <c r="I13" s="75"/>
      <c r="J13" s="75"/>
      <c r="K13" s="75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76">
        <f>E14+F14+G14</f>
        <v>200243008</v>
      </c>
      <c r="E14" s="77">
        <v>196048488</v>
      </c>
      <c r="F14" s="77">
        <v>4194520</v>
      </c>
      <c r="G14" s="77"/>
      <c r="H14" s="75"/>
      <c r="I14" s="75"/>
      <c r="J14" s="75"/>
      <c r="K14" s="75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76">
        <f t="shared" ref="D15:D77" si="2">E15+F15+G15</f>
        <v>0</v>
      </c>
      <c r="E15" s="76"/>
      <c r="F15" s="76"/>
      <c r="G15" s="76"/>
      <c r="H15" s="75"/>
      <c r="I15" s="75"/>
      <c r="J15" s="75"/>
      <c r="K15" s="75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76">
        <f t="shared" si="2"/>
        <v>0</v>
      </c>
      <c r="E16" s="76"/>
      <c r="F16" s="76"/>
      <c r="G16" s="76"/>
      <c r="H16" s="75"/>
      <c r="I16" s="75"/>
      <c r="J16" s="75"/>
      <c r="K16" s="75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76">
        <f t="shared" si="2"/>
        <v>432328698</v>
      </c>
      <c r="E17" s="77">
        <v>427763609</v>
      </c>
      <c r="F17" s="77">
        <v>4565089</v>
      </c>
      <c r="G17" s="77"/>
      <c r="H17" s="75"/>
      <c r="I17" s="75"/>
      <c r="J17" s="75"/>
      <c r="K17" s="75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76">
        <f t="shared" si="2"/>
        <v>0</v>
      </c>
      <c r="E18" s="76"/>
      <c r="F18" s="76"/>
      <c r="G18" s="76"/>
      <c r="H18" s="75"/>
      <c r="I18" s="75"/>
      <c r="J18" s="75"/>
      <c r="K18" s="75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76">
        <f t="shared" si="2"/>
        <v>0</v>
      </c>
      <c r="E19" s="76"/>
      <c r="F19" s="76"/>
      <c r="G19" s="76"/>
      <c r="H19" s="75"/>
      <c r="I19" s="75"/>
      <c r="J19" s="75"/>
      <c r="K19" s="75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76">
        <f t="shared" si="2"/>
        <v>0</v>
      </c>
      <c r="E20" s="76"/>
      <c r="F20" s="76"/>
      <c r="G20" s="76"/>
      <c r="H20" s="75"/>
      <c r="I20" s="75"/>
      <c r="J20" s="75"/>
      <c r="K20" s="75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76">
        <f t="shared" si="2"/>
        <v>0</v>
      </c>
      <c r="E21" s="76"/>
      <c r="F21" s="76"/>
      <c r="G21" s="76"/>
      <c r="H21" s="75"/>
      <c r="I21" s="75"/>
      <c r="J21" s="75"/>
      <c r="K21" s="75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76">
        <f t="shared" si="2"/>
        <v>0</v>
      </c>
      <c r="E22" s="76"/>
      <c r="F22" s="76"/>
      <c r="G22" s="76"/>
      <c r="H22" s="75"/>
      <c r="I22" s="75"/>
      <c r="J22" s="75"/>
      <c r="K22" s="75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76">
        <f t="shared" si="2"/>
        <v>0</v>
      </c>
      <c r="E23" s="76"/>
      <c r="F23" s="76"/>
      <c r="G23" s="76"/>
      <c r="H23" s="75"/>
      <c r="I23" s="75"/>
      <c r="J23" s="75"/>
      <c r="K23" s="75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76">
        <f t="shared" si="2"/>
        <v>0</v>
      </c>
      <c r="E24" s="76"/>
      <c r="F24" s="76"/>
      <c r="G24" s="76"/>
      <c r="H24" s="75"/>
      <c r="I24" s="75"/>
      <c r="J24" s="75"/>
      <c r="K24" s="75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76">
        <f t="shared" si="2"/>
        <v>0</v>
      </c>
      <c r="E25" s="76"/>
      <c r="F25" s="76"/>
      <c r="G25" s="76"/>
      <c r="H25" s="75"/>
      <c r="I25" s="75"/>
      <c r="J25" s="75"/>
      <c r="K25" s="75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76">
        <f t="shared" si="2"/>
        <v>0</v>
      </c>
      <c r="E26" s="76"/>
      <c r="F26" s="76"/>
      <c r="G26" s="76"/>
      <c r="H26" s="75"/>
      <c r="I26" s="75"/>
      <c r="J26" s="75"/>
      <c r="K26" s="75"/>
    </row>
    <row r="27" spans="1:11" s="1" customFormat="1" x14ac:dyDescent="0.2">
      <c r="A27" s="20">
        <v>16</v>
      </c>
      <c r="B27" s="21" t="s">
        <v>72</v>
      </c>
      <c r="C27" s="10" t="s">
        <v>343</v>
      </c>
      <c r="D27" s="76">
        <f t="shared" si="2"/>
        <v>0</v>
      </c>
      <c r="E27" s="76"/>
      <c r="F27" s="76"/>
      <c r="G27" s="76"/>
      <c r="H27" s="75"/>
      <c r="I27" s="75"/>
      <c r="J27" s="75"/>
      <c r="K27" s="75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76">
        <f t="shared" si="2"/>
        <v>290212044</v>
      </c>
      <c r="E28" s="77">
        <v>285418306</v>
      </c>
      <c r="F28" s="77">
        <v>4793738</v>
      </c>
      <c r="G28" s="77"/>
      <c r="H28" s="75"/>
      <c r="I28" s="75"/>
      <c r="J28" s="75"/>
      <c r="K28" s="75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76">
        <f t="shared" si="2"/>
        <v>0</v>
      </c>
      <c r="E29" s="76"/>
      <c r="F29" s="76"/>
      <c r="G29" s="76"/>
      <c r="H29" s="75"/>
      <c r="I29" s="75"/>
      <c r="J29" s="75"/>
      <c r="K29" s="75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76">
        <f t="shared" si="2"/>
        <v>0</v>
      </c>
      <c r="E30" s="76"/>
      <c r="F30" s="76"/>
      <c r="G30" s="76"/>
      <c r="H30" s="75"/>
      <c r="I30" s="75"/>
      <c r="J30" s="75"/>
      <c r="K30" s="75"/>
    </row>
    <row r="31" spans="1:11" x14ac:dyDescent="0.2">
      <c r="A31" s="20">
        <v>20</v>
      </c>
      <c r="B31" s="12" t="s">
        <v>76</v>
      </c>
      <c r="C31" s="10" t="s">
        <v>344</v>
      </c>
      <c r="D31" s="76">
        <f t="shared" si="2"/>
        <v>0</v>
      </c>
      <c r="E31" s="78"/>
      <c r="F31" s="78"/>
      <c r="G31" s="78"/>
      <c r="H31" s="75"/>
      <c r="I31" s="75"/>
      <c r="J31" s="75"/>
      <c r="K31" s="75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76">
        <f t="shared" si="2"/>
        <v>197628756</v>
      </c>
      <c r="E32" s="77">
        <v>194512827</v>
      </c>
      <c r="F32" s="77">
        <v>3115929</v>
      </c>
      <c r="G32" s="77"/>
      <c r="H32" s="75"/>
      <c r="I32" s="75"/>
      <c r="J32" s="75"/>
      <c r="K32" s="75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76">
        <f t="shared" si="2"/>
        <v>32178529</v>
      </c>
      <c r="E33" s="77">
        <v>31825959</v>
      </c>
      <c r="F33" s="77">
        <v>352570</v>
      </c>
      <c r="G33" s="77"/>
      <c r="H33" s="75"/>
      <c r="I33" s="75"/>
      <c r="J33" s="75"/>
      <c r="K33" s="75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76">
        <f t="shared" si="2"/>
        <v>0</v>
      </c>
      <c r="E34" s="76"/>
      <c r="F34" s="76"/>
      <c r="G34" s="76"/>
      <c r="H34" s="75"/>
      <c r="I34" s="75"/>
      <c r="J34" s="75"/>
      <c r="K34" s="75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76">
        <f t="shared" si="2"/>
        <v>0</v>
      </c>
      <c r="E35" s="76"/>
      <c r="F35" s="76"/>
      <c r="G35" s="76"/>
      <c r="H35" s="75"/>
      <c r="I35" s="75"/>
      <c r="J35" s="75"/>
      <c r="K35" s="75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76">
        <f t="shared" si="2"/>
        <v>0</v>
      </c>
      <c r="E36" s="76"/>
      <c r="F36" s="76"/>
      <c r="G36" s="76"/>
      <c r="H36" s="75"/>
      <c r="I36" s="75"/>
      <c r="J36" s="75"/>
      <c r="K36" s="75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76">
        <f t="shared" si="2"/>
        <v>0</v>
      </c>
      <c r="E37" s="76"/>
      <c r="F37" s="76"/>
      <c r="G37" s="76"/>
      <c r="H37" s="75"/>
      <c r="I37" s="75"/>
      <c r="J37" s="75"/>
      <c r="K37" s="75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76">
        <f t="shared" si="2"/>
        <v>0</v>
      </c>
      <c r="E38" s="76"/>
      <c r="F38" s="76"/>
      <c r="G38" s="76"/>
      <c r="H38" s="75"/>
      <c r="I38" s="75"/>
      <c r="J38" s="75"/>
      <c r="K38" s="75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76">
        <f t="shared" si="2"/>
        <v>290579336</v>
      </c>
      <c r="E39" s="77">
        <v>289021371</v>
      </c>
      <c r="F39" s="77">
        <v>1557965</v>
      </c>
      <c r="G39" s="77"/>
      <c r="H39" s="75"/>
      <c r="I39" s="75"/>
      <c r="J39" s="75"/>
      <c r="K39" s="75"/>
    </row>
    <row r="40" spans="1:11" x14ac:dyDescent="0.2">
      <c r="A40" s="20">
        <v>29</v>
      </c>
      <c r="B40" s="12" t="s">
        <v>91</v>
      </c>
      <c r="C40" s="10" t="s">
        <v>37</v>
      </c>
      <c r="D40" s="76">
        <f t="shared" si="2"/>
        <v>0</v>
      </c>
      <c r="E40" s="78"/>
      <c r="F40" s="78"/>
      <c r="G40" s="78"/>
      <c r="H40" s="75"/>
      <c r="I40" s="75"/>
      <c r="J40" s="75"/>
      <c r="K40" s="75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76">
        <f t="shared" si="2"/>
        <v>0</v>
      </c>
      <c r="E41" s="76"/>
      <c r="F41" s="76"/>
      <c r="G41" s="76"/>
      <c r="H41" s="75"/>
      <c r="I41" s="75"/>
      <c r="J41" s="75"/>
      <c r="K41" s="75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76">
        <f t="shared" si="2"/>
        <v>0</v>
      </c>
      <c r="E42" s="76"/>
      <c r="F42" s="76"/>
      <c r="G42" s="76"/>
      <c r="H42" s="75"/>
      <c r="I42" s="75"/>
      <c r="J42" s="75"/>
      <c r="K42" s="75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76">
        <f t="shared" si="2"/>
        <v>0</v>
      </c>
      <c r="E43" s="76"/>
      <c r="F43" s="76"/>
      <c r="G43" s="76"/>
      <c r="H43" s="75"/>
      <c r="I43" s="75"/>
      <c r="J43" s="75"/>
      <c r="K43" s="75"/>
    </row>
    <row r="44" spans="1:11" x14ac:dyDescent="0.2">
      <c r="A44" s="20">
        <v>33</v>
      </c>
      <c r="B44" s="12" t="s">
        <v>95</v>
      </c>
      <c r="C44" s="10" t="s">
        <v>214</v>
      </c>
      <c r="D44" s="76">
        <f t="shared" si="2"/>
        <v>0</v>
      </c>
      <c r="E44" s="78"/>
      <c r="F44" s="78"/>
      <c r="G44" s="78"/>
      <c r="H44" s="75"/>
      <c r="I44" s="75"/>
      <c r="J44" s="75"/>
      <c r="K44" s="75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76">
        <f t="shared" si="2"/>
        <v>0</v>
      </c>
      <c r="E45" s="76"/>
      <c r="F45" s="76"/>
      <c r="G45" s="76"/>
      <c r="H45" s="75"/>
      <c r="I45" s="75"/>
      <c r="J45" s="75"/>
      <c r="K45" s="75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76">
        <f t="shared" si="2"/>
        <v>0</v>
      </c>
      <c r="E46" s="76"/>
      <c r="F46" s="76"/>
      <c r="G46" s="76"/>
      <c r="H46" s="75"/>
      <c r="I46" s="75"/>
      <c r="J46" s="75"/>
      <c r="K46" s="75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76">
        <f t="shared" si="2"/>
        <v>0</v>
      </c>
      <c r="E47" s="76"/>
      <c r="F47" s="76"/>
      <c r="G47" s="76"/>
      <c r="H47" s="75"/>
      <c r="I47" s="75"/>
      <c r="J47" s="75"/>
      <c r="K47" s="75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76">
        <f t="shared" si="2"/>
        <v>0</v>
      </c>
      <c r="E48" s="76"/>
      <c r="F48" s="76"/>
      <c r="G48" s="76"/>
      <c r="H48" s="75"/>
      <c r="I48" s="75"/>
      <c r="J48" s="75"/>
      <c r="K48" s="75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76">
        <f t="shared" si="2"/>
        <v>0</v>
      </c>
      <c r="E49" s="76"/>
      <c r="F49" s="76"/>
      <c r="G49" s="76"/>
      <c r="H49" s="75"/>
      <c r="I49" s="75"/>
      <c r="J49" s="75"/>
      <c r="K49" s="75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76">
        <f t="shared" si="2"/>
        <v>523861372</v>
      </c>
      <c r="E50" s="77">
        <v>515052879</v>
      </c>
      <c r="F50" s="77">
        <v>8808493</v>
      </c>
      <c r="G50" s="77"/>
      <c r="H50" s="75"/>
      <c r="I50" s="75"/>
      <c r="J50" s="75"/>
      <c r="K50" s="75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76">
        <f t="shared" si="2"/>
        <v>0</v>
      </c>
      <c r="E51" s="76"/>
      <c r="F51" s="76"/>
      <c r="G51" s="76"/>
      <c r="H51" s="75"/>
      <c r="I51" s="75"/>
      <c r="J51" s="75"/>
      <c r="K51" s="75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76">
        <f t="shared" si="2"/>
        <v>0</v>
      </c>
      <c r="E52" s="76"/>
      <c r="F52" s="76"/>
      <c r="G52" s="76"/>
      <c r="H52" s="75"/>
      <c r="I52" s="75"/>
      <c r="J52" s="75"/>
      <c r="K52" s="75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76">
        <f t="shared" si="2"/>
        <v>0</v>
      </c>
      <c r="E53" s="76"/>
      <c r="F53" s="76"/>
      <c r="G53" s="76"/>
      <c r="H53" s="75"/>
      <c r="I53" s="75"/>
      <c r="J53" s="75"/>
      <c r="K53" s="75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76">
        <f t="shared" si="2"/>
        <v>0</v>
      </c>
      <c r="E54" s="76"/>
      <c r="F54" s="76"/>
      <c r="G54" s="76"/>
      <c r="H54" s="75"/>
      <c r="I54" s="75"/>
      <c r="J54" s="75"/>
      <c r="K54" s="75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76">
        <f t="shared" si="2"/>
        <v>0</v>
      </c>
      <c r="E55" s="76"/>
      <c r="F55" s="76"/>
      <c r="G55" s="76"/>
      <c r="H55" s="75"/>
      <c r="I55" s="75"/>
      <c r="J55" s="75"/>
      <c r="K55" s="75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76">
        <f t="shared" si="2"/>
        <v>0</v>
      </c>
      <c r="E56" s="76"/>
      <c r="F56" s="76"/>
      <c r="G56" s="76"/>
      <c r="H56" s="75"/>
      <c r="I56" s="75"/>
      <c r="J56" s="75"/>
      <c r="K56" s="75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76">
        <f t="shared" si="2"/>
        <v>0</v>
      </c>
      <c r="E57" s="76"/>
      <c r="F57" s="76"/>
      <c r="G57" s="76"/>
      <c r="H57" s="75"/>
      <c r="I57" s="75"/>
      <c r="J57" s="75"/>
      <c r="K57" s="75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76">
        <f t="shared" si="2"/>
        <v>0</v>
      </c>
      <c r="E58" s="76"/>
      <c r="F58" s="76"/>
      <c r="G58" s="76"/>
      <c r="H58" s="75"/>
      <c r="I58" s="75"/>
      <c r="J58" s="75"/>
      <c r="K58" s="75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76">
        <f t="shared" si="2"/>
        <v>0</v>
      </c>
      <c r="E59" s="76"/>
      <c r="F59" s="76"/>
      <c r="G59" s="76"/>
      <c r="H59" s="75"/>
      <c r="I59" s="75"/>
      <c r="J59" s="75"/>
      <c r="K59" s="75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76">
        <f t="shared" si="2"/>
        <v>0</v>
      </c>
      <c r="E60" s="76"/>
      <c r="F60" s="76"/>
      <c r="G60" s="76"/>
      <c r="H60" s="75"/>
      <c r="I60" s="75"/>
      <c r="J60" s="75"/>
      <c r="K60" s="75"/>
    </row>
    <row r="61" spans="1:11" s="1" customFormat="1" x14ac:dyDescent="0.2">
      <c r="A61" s="20">
        <v>50</v>
      </c>
      <c r="B61" s="21" t="s">
        <v>160</v>
      </c>
      <c r="C61" s="10" t="s">
        <v>52</v>
      </c>
      <c r="D61" s="76">
        <f t="shared" si="2"/>
        <v>0</v>
      </c>
      <c r="E61" s="76"/>
      <c r="F61" s="76"/>
      <c r="G61" s="76"/>
      <c r="H61" s="75"/>
      <c r="I61" s="75"/>
      <c r="J61" s="75"/>
      <c r="K61" s="75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76">
        <f t="shared" si="2"/>
        <v>0</v>
      </c>
      <c r="E62" s="76"/>
      <c r="F62" s="76"/>
      <c r="G62" s="76"/>
      <c r="H62" s="75"/>
      <c r="I62" s="75"/>
      <c r="J62" s="75"/>
      <c r="K62" s="75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76">
        <f t="shared" si="2"/>
        <v>0</v>
      </c>
      <c r="E63" s="76"/>
      <c r="F63" s="76"/>
      <c r="G63" s="76"/>
      <c r="H63" s="75"/>
      <c r="I63" s="75"/>
      <c r="J63" s="75"/>
      <c r="K63" s="75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76">
        <f t="shared" si="2"/>
        <v>0</v>
      </c>
      <c r="E64" s="76"/>
      <c r="F64" s="76"/>
      <c r="G64" s="76"/>
      <c r="H64" s="75"/>
      <c r="I64" s="75"/>
      <c r="J64" s="75"/>
      <c r="K64" s="75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76">
        <f t="shared" si="2"/>
        <v>0</v>
      </c>
      <c r="E65" s="76"/>
      <c r="F65" s="76"/>
      <c r="G65" s="76"/>
      <c r="H65" s="75"/>
      <c r="I65" s="75"/>
      <c r="J65" s="75"/>
      <c r="K65" s="75"/>
    </row>
    <row r="66" spans="1:11" s="1" customFormat="1" ht="23.25" customHeight="1" x14ac:dyDescent="0.2">
      <c r="A66" s="20">
        <v>55</v>
      </c>
      <c r="B66" s="21" t="s">
        <v>114</v>
      </c>
      <c r="C66" s="10" t="s">
        <v>51</v>
      </c>
      <c r="D66" s="76">
        <f t="shared" si="2"/>
        <v>0</v>
      </c>
      <c r="E66" s="76"/>
      <c r="F66" s="76"/>
      <c r="G66" s="76"/>
      <c r="H66" s="75"/>
      <c r="I66" s="75"/>
      <c r="J66" s="75"/>
      <c r="K66" s="75"/>
    </row>
    <row r="67" spans="1:11" s="1" customFormat="1" ht="27.75" customHeight="1" x14ac:dyDescent="0.2">
      <c r="A67" s="20">
        <v>56</v>
      </c>
      <c r="B67" s="13" t="s">
        <v>115</v>
      </c>
      <c r="C67" s="10" t="s">
        <v>235</v>
      </c>
      <c r="D67" s="76">
        <f t="shared" si="2"/>
        <v>0</v>
      </c>
      <c r="E67" s="76"/>
      <c r="F67" s="76"/>
      <c r="G67" s="76"/>
      <c r="H67" s="75"/>
      <c r="I67" s="75"/>
      <c r="J67" s="75"/>
      <c r="K67" s="75"/>
    </row>
    <row r="68" spans="1:11" s="1" customFormat="1" ht="24" x14ac:dyDescent="0.2">
      <c r="A68" s="20">
        <v>57</v>
      </c>
      <c r="B68" s="12" t="s">
        <v>116</v>
      </c>
      <c r="C68" s="10" t="s">
        <v>117</v>
      </c>
      <c r="D68" s="76">
        <f t="shared" si="2"/>
        <v>0</v>
      </c>
      <c r="E68" s="76"/>
      <c r="F68" s="76"/>
      <c r="G68" s="76"/>
      <c r="H68" s="75"/>
      <c r="I68" s="75"/>
      <c r="J68" s="75"/>
      <c r="K68" s="75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76">
        <f t="shared" si="2"/>
        <v>0</v>
      </c>
      <c r="E69" s="76"/>
      <c r="F69" s="76"/>
      <c r="G69" s="76"/>
      <c r="H69" s="75"/>
      <c r="I69" s="75"/>
      <c r="J69" s="75"/>
      <c r="K69" s="75"/>
    </row>
    <row r="70" spans="1:11" s="1" customFormat="1" x14ac:dyDescent="0.2">
      <c r="A70" s="20">
        <v>59</v>
      </c>
      <c r="B70" s="21" t="s">
        <v>119</v>
      </c>
      <c r="C70" s="10" t="s">
        <v>326</v>
      </c>
      <c r="D70" s="76">
        <f t="shared" si="2"/>
        <v>0</v>
      </c>
      <c r="E70" s="76"/>
      <c r="F70" s="76"/>
      <c r="G70" s="76"/>
      <c r="H70" s="75"/>
      <c r="I70" s="75"/>
      <c r="J70" s="75"/>
      <c r="K70" s="75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76">
        <f t="shared" si="2"/>
        <v>0</v>
      </c>
      <c r="E71" s="76"/>
      <c r="F71" s="76"/>
      <c r="G71" s="76"/>
      <c r="H71" s="75"/>
      <c r="I71" s="75"/>
      <c r="J71" s="75"/>
      <c r="K71" s="75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76">
        <f t="shared" si="2"/>
        <v>0</v>
      </c>
      <c r="E72" s="76"/>
      <c r="F72" s="76"/>
      <c r="G72" s="76"/>
      <c r="H72" s="75"/>
      <c r="I72" s="75"/>
      <c r="J72" s="75"/>
      <c r="K72" s="75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76">
        <f t="shared" si="2"/>
        <v>0</v>
      </c>
      <c r="E73" s="76"/>
      <c r="F73" s="76"/>
      <c r="G73" s="76"/>
      <c r="H73" s="75"/>
      <c r="I73" s="75"/>
      <c r="J73" s="75"/>
      <c r="K73" s="75"/>
    </row>
    <row r="74" spans="1:11" s="1" customFormat="1" x14ac:dyDescent="0.2">
      <c r="A74" s="20">
        <v>63</v>
      </c>
      <c r="B74" s="13" t="s">
        <v>123</v>
      </c>
      <c r="C74" s="10" t="s">
        <v>50</v>
      </c>
      <c r="D74" s="76">
        <f t="shared" si="2"/>
        <v>0</v>
      </c>
      <c r="E74" s="76"/>
      <c r="F74" s="76"/>
      <c r="G74" s="76"/>
      <c r="H74" s="75"/>
      <c r="I74" s="75"/>
      <c r="J74" s="75"/>
      <c r="K74" s="75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76">
        <f t="shared" si="2"/>
        <v>0</v>
      </c>
      <c r="E75" s="76"/>
      <c r="F75" s="76"/>
      <c r="G75" s="76"/>
      <c r="H75" s="75"/>
      <c r="I75" s="75"/>
      <c r="J75" s="75"/>
      <c r="K75" s="75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76">
        <f t="shared" si="2"/>
        <v>0</v>
      </c>
      <c r="E76" s="76"/>
      <c r="F76" s="76"/>
      <c r="G76" s="76"/>
      <c r="H76" s="75"/>
      <c r="I76" s="75"/>
      <c r="J76" s="75"/>
      <c r="K76" s="75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76">
        <f t="shared" si="2"/>
        <v>0</v>
      </c>
      <c r="E77" s="76"/>
      <c r="F77" s="76"/>
      <c r="G77" s="76"/>
      <c r="H77" s="75"/>
      <c r="I77" s="75"/>
      <c r="J77" s="75"/>
      <c r="K77" s="75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76">
        <f t="shared" ref="D78:D141" si="3">E78+F78+G78</f>
        <v>0</v>
      </c>
      <c r="E78" s="76"/>
      <c r="F78" s="76"/>
      <c r="G78" s="76"/>
      <c r="H78" s="75"/>
      <c r="I78" s="75"/>
      <c r="J78" s="75"/>
      <c r="K78" s="75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76">
        <f t="shared" si="3"/>
        <v>0</v>
      </c>
      <c r="E79" s="76"/>
      <c r="F79" s="76"/>
      <c r="G79" s="76"/>
      <c r="H79" s="75"/>
      <c r="I79" s="75"/>
      <c r="J79" s="75"/>
      <c r="K79" s="75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76">
        <f t="shared" si="3"/>
        <v>0</v>
      </c>
      <c r="E80" s="76"/>
      <c r="F80" s="76"/>
      <c r="G80" s="76"/>
      <c r="H80" s="75"/>
      <c r="I80" s="75"/>
      <c r="J80" s="75"/>
      <c r="K80" s="75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76">
        <f t="shared" si="3"/>
        <v>0</v>
      </c>
      <c r="E81" s="76"/>
      <c r="F81" s="76"/>
      <c r="G81" s="76"/>
      <c r="H81" s="75"/>
      <c r="I81" s="75"/>
      <c r="J81" s="75"/>
      <c r="K81" s="75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76">
        <f t="shared" si="3"/>
        <v>0</v>
      </c>
      <c r="E82" s="76"/>
      <c r="F82" s="76"/>
      <c r="G82" s="76"/>
      <c r="H82" s="75"/>
      <c r="I82" s="75"/>
      <c r="J82" s="75"/>
      <c r="K82" s="75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76">
        <f t="shared" si="3"/>
        <v>0</v>
      </c>
      <c r="E83" s="76"/>
      <c r="F83" s="76"/>
      <c r="G83" s="76"/>
      <c r="H83" s="75"/>
      <c r="I83" s="75"/>
      <c r="J83" s="75"/>
      <c r="K83" s="75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76">
        <f t="shared" si="3"/>
        <v>0</v>
      </c>
      <c r="E84" s="76"/>
      <c r="F84" s="76"/>
      <c r="G84" s="76"/>
      <c r="H84" s="75"/>
      <c r="I84" s="75"/>
      <c r="J84" s="75"/>
      <c r="K84" s="75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76">
        <f t="shared" si="3"/>
        <v>0</v>
      </c>
      <c r="E85" s="76"/>
      <c r="F85" s="76"/>
      <c r="G85" s="76"/>
      <c r="H85" s="75"/>
      <c r="I85" s="75"/>
      <c r="J85" s="75"/>
      <c r="K85" s="75"/>
    </row>
    <row r="86" spans="1:11" s="1" customFormat="1" x14ac:dyDescent="0.2">
      <c r="A86" s="20">
        <v>75</v>
      </c>
      <c r="B86" s="12" t="s">
        <v>136</v>
      </c>
      <c r="C86" s="10" t="s">
        <v>414</v>
      </c>
      <c r="D86" s="76">
        <f t="shared" si="3"/>
        <v>0</v>
      </c>
      <c r="E86" s="76"/>
      <c r="F86" s="76"/>
      <c r="G86" s="76"/>
      <c r="H86" s="75"/>
      <c r="I86" s="75"/>
      <c r="J86" s="75"/>
      <c r="K86" s="75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76">
        <f t="shared" si="3"/>
        <v>0</v>
      </c>
      <c r="E87" s="76"/>
      <c r="F87" s="76"/>
      <c r="G87" s="76"/>
      <c r="H87" s="75"/>
      <c r="I87" s="75"/>
      <c r="J87" s="75"/>
      <c r="K87" s="75"/>
    </row>
    <row r="88" spans="1:11" s="1" customFormat="1" x14ac:dyDescent="0.2">
      <c r="A88" s="20">
        <v>77</v>
      </c>
      <c r="B88" s="12" t="s">
        <v>138</v>
      </c>
      <c r="C88" s="10" t="s">
        <v>49</v>
      </c>
      <c r="D88" s="76">
        <f t="shared" si="3"/>
        <v>0</v>
      </c>
      <c r="E88" s="76"/>
      <c r="F88" s="76"/>
      <c r="G88" s="76"/>
      <c r="H88" s="75"/>
      <c r="I88" s="75"/>
      <c r="J88" s="75"/>
      <c r="K88" s="75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76">
        <f t="shared" si="3"/>
        <v>0</v>
      </c>
      <c r="E89" s="76"/>
      <c r="F89" s="76"/>
      <c r="G89" s="76"/>
      <c r="H89" s="75"/>
      <c r="I89" s="75"/>
      <c r="J89" s="75"/>
      <c r="K89" s="75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76">
        <f t="shared" si="3"/>
        <v>0</v>
      </c>
      <c r="E90" s="76"/>
      <c r="F90" s="76"/>
      <c r="G90" s="76"/>
      <c r="H90" s="75"/>
      <c r="I90" s="75"/>
      <c r="J90" s="75"/>
      <c r="K90" s="75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76">
        <f t="shared" si="3"/>
        <v>3433822207</v>
      </c>
      <c r="E91" s="76">
        <v>3194266193</v>
      </c>
      <c r="F91" s="76">
        <v>14125759</v>
      </c>
      <c r="G91" s="76">
        <v>225430255</v>
      </c>
      <c r="H91" s="75"/>
      <c r="I91" s="75"/>
      <c r="J91" s="75"/>
      <c r="K91" s="75"/>
    </row>
    <row r="92" spans="1:11" s="1" customFormat="1" ht="24" x14ac:dyDescent="0.2">
      <c r="A92" s="269">
        <v>81</v>
      </c>
      <c r="B92" s="272" t="s">
        <v>142</v>
      </c>
      <c r="C92" s="16" t="s">
        <v>249</v>
      </c>
      <c r="D92" s="76">
        <f t="shared" si="3"/>
        <v>0</v>
      </c>
      <c r="E92" s="76"/>
      <c r="F92" s="76"/>
      <c r="G92" s="76"/>
      <c r="H92" s="75"/>
      <c r="I92" s="75"/>
      <c r="J92" s="75"/>
      <c r="K92" s="75"/>
    </row>
    <row r="93" spans="1:11" s="1" customFormat="1" ht="36" x14ac:dyDescent="0.2">
      <c r="A93" s="270"/>
      <c r="B93" s="273"/>
      <c r="C93" s="10" t="s">
        <v>308</v>
      </c>
      <c r="D93" s="76">
        <f t="shared" si="3"/>
        <v>0</v>
      </c>
      <c r="E93" s="76"/>
      <c r="F93" s="76"/>
      <c r="G93" s="76"/>
      <c r="H93" s="75"/>
      <c r="I93" s="75"/>
      <c r="J93" s="75"/>
      <c r="K93" s="75"/>
    </row>
    <row r="94" spans="1:11" s="1" customFormat="1" ht="24" x14ac:dyDescent="0.2">
      <c r="A94" s="270"/>
      <c r="B94" s="273"/>
      <c r="C94" s="10" t="s">
        <v>250</v>
      </c>
      <c r="D94" s="76">
        <f t="shared" si="3"/>
        <v>0</v>
      </c>
      <c r="E94" s="76"/>
      <c r="F94" s="76"/>
      <c r="G94" s="76"/>
      <c r="H94" s="75"/>
      <c r="I94" s="75"/>
      <c r="J94" s="75"/>
      <c r="K94" s="75"/>
    </row>
    <row r="95" spans="1:11" s="1" customFormat="1" ht="36" x14ac:dyDescent="0.2">
      <c r="A95" s="271"/>
      <c r="B95" s="274"/>
      <c r="C95" s="22" t="s">
        <v>309</v>
      </c>
      <c r="D95" s="76">
        <f t="shared" si="3"/>
        <v>0</v>
      </c>
      <c r="E95" s="76"/>
      <c r="F95" s="76"/>
      <c r="G95" s="76"/>
      <c r="H95" s="75"/>
      <c r="I95" s="75"/>
      <c r="J95" s="75"/>
      <c r="K95" s="75"/>
    </row>
    <row r="96" spans="1:11" s="1" customFormat="1" ht="24" x14ac:dyDescent="0.2">
      <c r="A96" s="20">
        <v>82</v>
      </c>
      <c r="B96" s="13" t="s">
        <v>143</v>
      </c>
      <c r="C96" s="10" t="s">
        <v>48</v>
      </c>
      <c r="D96" s="76">
        <f t="shared" si="3"/>
        <v>0</v>
      </c>
      <c r="E96" s="76"/>
      <c r="F96" s="76"/>
      <c r="G96" s="76"/>
      <c r="H96" s="75"/>
      <c r="I96" s="75"/>
      <c r="J96" s="75"/>
      <c r="K96" s="75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76">
        <f t="shared" si="3"/>
        <v>0</v>
      </c>
      <c r="E97" s="76"/>
      <c r="F97" s="76"/>
      <c r="G97" s="76"/>
      <c r="H97" s="75"/>
      <c r="I97" s="75"/>
      <c r="J97" s="75"/>
      <c r="K97" s="75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76">
        <f t="shared" si="3"/>
        <v>0</v>
      </c>
      <c r="E98" s="76"/>
      <c r="F98" s="76"/>
      <c r="G98" s="76"/>
      <c r="H98" s="75"/>
      <c r="I98" s="75"/>
      <c r="J98" s="75"/>
      <c r="K98" s="75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76">
        <f t="shared" si="3"/>
        <v>0</v>
      </c>
      <c r="E99" s="76"/>
      <c r="F99" s="76"/>
      <c r="G99" s="76"/>
      <c r="H99" s="75"/>
      <c r="I99" s="75"/>
      <c r="J99" s="75"/>
      <c r="K99" s="75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76">
        <f t="shared" si="3"/>
        <v>0</v>
      </c>
      <c r="E100" s="76"/>
      <c r="F100" s="76"/>
      <c r="G100" s="76"/>
      <c r="H100" s="75"/>
      <c r="I100" s="75"/>
      <c r="J100" s="75"/>
      <c r="K100" s="75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76">
        <f t="shared" si="3"/>
        <v>0</v>
      </c>
      <c r="E101" s="76"/>
      <c r="F101" s="76"/>
      <c r="G101" s="76"/>
      <c r="H101" s="75"/>
      <c r="I101" s="75"/>
      <c r="J101" s="75"/>
      <c r="K101" s="75"/>
    </row>
    <row r="102" spans="1:11" s="1" customFormat="1" x14ac:dyDescent="0.2">
      <c r="A102" s="20">
        <v>88</v>
      </c>
      <c r="B102" s="13" t="s">
        <v>151</v>
      </c>
      <c r="C102" s="10" t="s">
        <v>42</v>
      </c>
      <c r="D102" s="76">
        <f t="shared" si="3"/>
        <v>0</v>
      </c>
      <c r="E102" s="76"/>
      <c r="F102" s="76"/>
      <c r="G102" s="76"/>
      <c r="H102" s="75"/>
      <c r="I102" s="75"/>
      <c r="J102" s="75"/>
      <c r="K102" s="75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76">
        <f t="shared" si="3"/>
        <v>0</v>
      </c>
      <c r="E103" s="76"/>
      <c r="F103" s="76"/>
      <c r="G103" s="76"/>
      <c r="H103" s="75"/>
      <c r="I103" s="75"/>
      <c r="J103" s="75"/>
      <c r="K103" s="75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76">
        <f t="shared" si="3"/>
        <v>0</v>
      </c>
      <c r="E104" s="76"/>
      <c r="F104" s="76"/>
      <c r="G104" s="76"/>
      <c r="H104" s="75"/>
      <c r="I104" s="75"/>
      <c r="J104" s="75"/>
      <c r="K104" s="75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76">
        <f t="shared" si="3"/>
        <v>0</v>
      </c>
      <c r="E105" s="76"/>
      <c r="F105" s="76"/>
      <c r="G105" s="76"/>
      <c r="H105" s="75"/>
      <c r="I105" s="75"/>
      <c r="J105" s="75"/>
      <c r="K105" s="75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76">
        <f t="shared" si="3"/>
        <v>0</v>
      </c>
      <c r="E106" s="77"/>
      <c r="F106" s="77"/>
      <c r="G106" s="77"/>
      <c r="H106" s="75"/>
      <c r="I106" s="75"/>
      <c r="J106" s="75"/>
      <c r="K106" s="75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76">
        <f t="shared" si="3"/>
        <v>0</v>
      </c>
      <c r="E107" s="76"/>
      <c r="F107" s="76"/>
      <c r="G107" s="76"/>
      <c r="H107" s="75"/>
      <c r="I107" s="75"/>
      <c r="J107" s="75"/>
      <c r="K107" s="75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76">
        <f t="shared" si="3"/>
        <v>134997644</v>
      </c>
      <c r="E108" s="76">
        <v>132900384</v>
      </c>
      <c r="F108" s="76">
        <v>2097260</v>
      </c>
      <c r="G108" s="76"/>
      <c r="H108" s="75"/>
      <c r="I108" s="75"/>
      <c r="J108" s="75"/>
      <c r="K108" s="75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76">
        <f t="shared" si="3"/>
        <v>0</v>
      </c>
      <c r="E109" s="76"/>
      <c r="F109" s="76"/>
      <c r="G109" s="76"/>
      <c r="H109" s="75"/>
      <c r="I109" s="75"/>
      <c r="J109" s="75"/>
      <c r="K109" s="75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76">
        <f t="shared" si="3"/>
        <v>0</v>
      </c>
      <c r="E110" s="76"/>
      <c r="F110" s="76"/>
      <c r="G110" s="76"/>
      <c r="H110" s="75"/>
      <c r="I110" s="75"/>
      <c r="J110" s="75"/>
      <c r="K110" s="75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76">
        <f t="shared" si="3"/>
        <v>0</v>
      </c>
      <c r="E111" s="76"/>
      <c r="F111" s="76"/>
      <c r="G111" s="76"/>
      <c r="H111" s="75"/>
      <c r="I111" s="75"/>
      <c r="J111" s="75"/>
      <c r="K111" s="75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76">
        <f t="shared" si="3"/>
        <v>0</v>
      </c>
      <c r="E112" s="76"/>
      <c r="F112" s="76"/>
      <c r="G112" s="76"/>
      <c r="H112" s="75"/>
      <c r="I112" s="75"/>
      <c r="J112" s="75"/>
      <c r="K112" s="75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76">
        <f t="shared" si="3"/>
        <v>0</v>
      </c>
      <c r="E113" s="76"/>
      <c r="F113" s="76"/>
      <c r="G113" s="76"/>
      <c r="H113" s="75"/>
      <c r="I113" s="75"/>
      <c r="J113" s="75"/>
      <c r="K113" s="75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76">
        <f t="shared" si="3"/>
        <v>0</v>
      </c>
      <c r="E114" s="76"/>
      <c r="F114" s="76"/>
      <c r="G114" s="76"/>
      <c r="H114" s="75"/>
      <c r="I114" s="75"/>
      <c r="J114" s="75"/>
      <c r="K114" s="75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76">
        <f t="shared" si="3"/>
        <v>0</v>
      </c>
      <c r="E115" s="76"/>
      <c r="F115" s="76"/>
      <c r="G115" s="76"/>
      <c r="H115" s="75"/>
      <c r="I115" s="75"/>
      <c r="J115" s="75"/>
      <c r="K115" s="75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76">
        <f t="shared" si="3"/>
        <v>0</v>
      </c>
      <c r="E116" s="76"/>
      <c r="F116" s="76"/>
      <c r="G116" s="76"/>
      <c r="H116" s="75"/>
      <c r="I116" s="75"/>
      <c r="J116" s="75"/>
      <c r="K116" s="75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76">
        <f t="shared" si="3"/>
        <v>0</v>
      </c>
      <c r="E117" s="76"/>
      <c r="F117" s="76"/>
      <c r="G117" s="76"/>
      <c r="H117" s="75"/>
      <c r="I117" s="75"/>
      <c r="J117" s="75"/>
      <c r="K117" s="75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76">
        <f t="shared" si="3"/>
        <v>0</v>
      </c>
      <c r="E118" s="76"/>
      <c r="F118" s="76"/>
      <c r="G118" s="76"/>
      <c r="H118" s="75"/>
      <c r="I118" s="75"/>
      <c r="J118" s="75"/>
      <c r="K118" s="75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76">
        <f t="shared" si="3"/>
        <v>0</v>
      </c>
      <c r="E119" s="76"/>
      <c r="F119" s="76"/>
      <c r="G119" s="76"/>
      <c r="H119" s="75"/>
      <c r="I119" s="75"/>
      <c r="J119" s="75"/>
      <c r="K119" s="75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76">
        <f t="shared" si="3"/>
        <v>0</v>
      </c>
      <c r="E120" s="76"/>
      <c r="F120" s="76"/>
      <c r="G120" s="76"/>
      <c r="H120" s="75"/>
      <c r="I120" s="75"/>
      <c r="J120" s="75"/>
      <c r="K120" s="75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76">
        <f t="shared" si="3"/>
        <v>0</v>
      </c>
      <c r="E121" s="76"/>
      <c r="F121" s="76"/>
      <c r="G121" s="76"/>
      <c r="H121" s="75"/>
      <c r="I121" s="75"/>
      <c r="J121" s="75"/>
      <c r="K121" s="75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76">
        <f t="shared" si="3"/>
        <v>0</v>
      </c>
      <c r="E122" s="76"/>
      <c r="F122" s="76"/>
      <c r="G122" s="76"/>
      <c r="H122" s="75"/>
      <c r="I122" s="75"/>
      <c r="J122" s="75"/>
      <c r="K122" s="75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76">
        <f t="shared" si="3"/>
        <v>0</v>
      </c>
      <c r="E123" s="76"/>
      <c r="F123" s="76"/>
      <c r="G123" s="76"/>
      <c r="H123" s="75"/>
      <c r="I123" s="75"/>
      <c r="J123" s="75"/>
      <c r="K123" s="75"/>
    </row>
    <row r="124" spans="1:11" s="1" customFormat="1" x14ac:dyDescent="0.2">
      <c r="A124" s="20">
        <v>110</v>
      </c>
      <c r="B124" s="12" t="s">
        <v>330</v>
      </c>
      <c r="C124" s="10" t="s">
        <v>318</v>
      </c>
      <c r="D124" s="76">
        <f t="shared" si="3"/>
        <v>0</v>
      </c>
      <c r="E124" s="76"/>
      <c r="F124" s="76"/>
      <c r="G124" s="76"/>
      <c r="H124" s="75"/>
      <c r="I124" s="75"/>
      <c r="J124" s="75"/>
      <c r="K124" s="75"/>
    </row>
    <row r="125" spans="1:11" s="1" customFormat="1" x14ac:dyDescent="0.2">
      <c r="A125" s="20">
        <v>111</v>
      </c>
      <c r="B125" s="52" t="s">
        <v>419</v>
      </c>
      <c r="C125" s="15" t="s">
        <v>420</v>
      </c>
      <c r="D125" s="76">
        <f t="shared" si="3"/>
        <v>0</v>
      </c>
      <c r="E125" s="76"/>
      <c r="F125" s="76"/>
      <c r="G125" s="76"/>
      <c r="H125" s="75"/>
      <c r="I125" s="75"/>
      <c r="J125" s="75"/>
      <c r="K125" s="75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321</v>
      </c>
      <c r="D126" s="76">
        <f t="shared" si="3"/>
        <v>0</v>
      </c>
      <c r="E126" s="76"/>
      <c r="F126" s="76"/>
      <c r="G126" s="76"/>
      <c r="H126" s="75"/>
      <c r="I126" s="75"/>
      <c r="J126" s="75"/>
      <c r="K126" s="75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76">
        <f t="shared" si="3"/>
        <v>0</v>
      </c>
      <c r="E127" s="76"/>
      <c r="F127" s="76"/>
      <c r="G127" s="76"/>
      <c r="H127" s="75"/>
      <c r="I127" s="75"/>
      <c r="J127" s="75"/>
      <c r="K127" s="75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76">
        <f t="shared" si="3"/>
        <v>0</v>
      </c>
      <c r="E128" s="76"/>
      <c r="F128" s="76"/>
      <c r="G128" s="76"/>
      <c r="H128" s="75"/>
      <c r="I128" s="75"/>
      <c r="J128" s="75"/>
      <c r="K128" s="75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76">
        <f t="shared" si="3"/>
        <v>0</v>
      </c>
      <c r="E129" s="76"/>
      <c r="F129" s="76"/>
      <c r="G129" s="76"/>
      <c r="H129" s="75"/>
      <c r="I129" s="75"/>
      <c r="J129" s="75"/>
      <c r="K129" s="75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76">
        <f t="shared" si="3"/>
        <v>0</v>
      </c>
      <c r="E130" s="78"/>
      <c r="F130" s="78"/>
      <c r="G130" s="78"/>
      <c r="H130" s="75"/>
      <c r="I130" s="75"/>
      <c r="J130" s="75"/>
      <c r="K130" s="75"/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76">
        <f t="shared" si="3"/>
        <v>0</v>
      </c>
      <c r="E131" s="76"/>
      <c r="F131" s="76"/>
      <c r="G131" s="76"/>
      <c r="H131" s="75"/>
      <c r="I131" s="75"/>
      <c r="J131" s="75"/>
      <c r="K131" s="75"/>
    </row>
    <row r="132" spans="1:11" s="1" customFormat="1" x14ac:dyDescent="0.2">
      <c r="A132" s="20">
        <v>118</v>
      </c>
      <c r="B132" s="12" t="s">
        <v>195</v>
      </c>
      <c r="C132" s="10" t="s">
        <v>45</v>
      </c>
      <c r="D132" s="76">
        <f t="shared" si="3"/>
        <v>0</v>
      </c>
      <c r="E132" s="76"/>
      <c r="F132" s="76"/>
      <c r="G132" s="76"/>
      <c r="H132" s="75"/>
      <c r="I132" s="75"/>
      <c r="J132" s="75"/>
      <c r="K132" s="75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76">
        <f t="shared" si="3"/>
        <v>0</v>
      </c>
      <c r="E133" s="76"/>
      <c r="F133" s="76"/>
      <c r="G133" s="76"/>
      <c r="H133" s="75"/>
      <c r="I133" s="75"/>
      <c r="J133" s="75"/>
      <c r="K133" s="75"/>
    </row>
    <row r="134" spans="1:11" s="1" customFormat="1" x14ac:dyDescent="0.2">
      <c r="A134" s="20">
        <v>120</v>
      </c>
      <c r="B134" s="12" t="s">
        <v>197</v>
      </c>
      <c r="C134" s="10" t="s">
        <v>47</v>
      </c>
      <c r="D134" s="76">
        <f t="shared" si="3"/>
        <v>0</v>
      </c>
      <c r="E134" s="76"/>
      <c r="F134" s="76"/>
      <c r="G134" s="76"/>
      <c r="H134" s="75"/>
      <c r="I134" s="75"/>
      <c r="J134" s="75"/>
      <c r="K134" s="75"/>
    </row>
    <row r="135" spans="1:11" s="1" customFormat="1" x14ac:dyDescent="0.2">
      <c r="A135" s="20">
        <v>121</v>
      </c>
      <c r="B135" s="21" t="s">
        <v>198</v>
      </c>
      <c r="C135" s="10" t="s">
        <v>46</v>
      </c>
      <c r="D135" s="76">
        <f t="shared" si="3"/>
        <v>0</v>
      </c>
      <c r="E135" s="76"/>
      <c r="F135" s="76"/>
      <c r="G135" s="76"/>
      <c r="H135" s="75"/>
      <c r="I135" s="75"/>
      <c r="J135" s="75"/>
      <c r="K135" s="75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76">
        <f t="shared" si="3"/>
        <v>0</v>
      </c>
      <c r="E136" s="76"/>
      <c r="F136" s="76"/>
      <c r="G136" s="76"/>
      <c r="H136" s="75"/>
      <c r="I136" s="75"/>
      <c r="J136" s="75"/>
      <c r="K136" s="75"/>
    </row>
    <row r="137" spans="1:11" s="1" customFormat="1" x14ac:dyDescent="0.2">
      <c r="A137" s="20">
        <v>123</v>
      </c>
      <c r="B137" s="21" t="s">
        <v>201</v>
      </c>
      <c r="C137" s="10" t="s">
        <v>470</v>
      </c>
      <c r="D137" s="76">
        <f t="shared" si="3"/>
        <v>0</v>
      </c>
      <c r="E137" s="76"/>
      <c r="F137" s="76"/>
      <c r="G137" s="76"/>
      <c r="H137" s="75"/>
      <c r="I137" s="75"/>
      <c r="J137" s="75"/>
      <c r="K137" s="75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76">
        <f t="shared" si="3"/>
        <v>0</v>
      </c>
      <c r="E138" s="76"/>
      <c r="F138" s="76"/>
      <c r="G138" s="76"/>
      <c r="H138" s="75"/>
      <c r="I138" s="75"/>
      <c r="J138" s="75"/>
      <c r="K138" s="75"/>
    </row>
    <row r="139" spans="1:11" s="1" customFormat="1" ht="24" x14ac:dyDescent="0.2">
      <c r="A139" s="20">
        <v>125</v>
      </c>
      <c r="B139" s="13" t="s">
        <v>203</v>
      </c>
      <c r="C139" s="10" t="s">
        <v>460</v>
      </c>
      <c r="D139" s="76">
        <f t="shared" si="3"/>
        <v>0</v>
      </c>
      <c r="E139" s="76"/>
      <c r="F139" s="76"/>
      <c r="G139" s="76"/>
      <c r="H139" s="75"/>
      <c r="I139" s="75"/>
      <c r="J139" s="75"/>
      <c r="K139" s="75"/>
    </row>
    <row r="140" spans="1:11" x14ac:dyDescent="0.2">
      <c r="A140" s="20">
        <v>126</v>
      </c>
      <c r="B140" s="21" t="s">
        <v>204</v>
      </c>
      <c r="C140" s="10" t="s">
        <v>205</v>
      </c>
      <c r="D140" s="76">
        <f t="shared" si="3"/>
        <v>0</v>
      </c>
      <c r="E140" s="78"/>
      <c r="F140" s="78"/>
      <c r="G140" s="78"/>
      <c r="H140" s="75"/>
      <c r="I140" s="75"/>
      <c r="J140" s="75"/>
      <c r="K140" s="75"/>
    </row>
    <row r="141" spans="1:11" x14ac:dyDescent="0.2">
      <c r="A141" s="20">
        <v>127</v>
      </c>
      <c r="B141" s="12" t="s">
        <v>206</v>
      </c>
      <c r="C141" s="10" t="s">
        <v>207</v>
      </c>
      <c r="D141" s="76">
        <f t="shared" si="3"/>
        <v>0</v>
      </c>
      <c r="E141" s="78"/>
      <c r="F141" s="78"/>
      <c r="G141" s="78"/>
      <c r="H141" s="75"/>
      <c r="I141" s="75"/>
      <c r="J141" s="75"/>
      <c r="K141" s="75"/>
    </row>
    <row r="142" spans="1:11" x14ac:dyDescent="0.2">
      <c r="A142" s="20">
        <v>128</v>
      </c>
      <c r="B142" s="21" t="s">
        <v>208</v>
      </c>
      <c r="C142" s="10" t="s">
        <v>209</v>
      </c>
      <c r="D142" s="76">
        <f t="shared" ref="D142:D149" si="4">E142+F142+G142</f>
        <v>0</v>
      </c>
      <c r="E142" s="78"/>
      <c r="F142" s="78"/>
      <c r="G142" s="78"/>
      <c r="H142" s="75"/>
      <c r="I142" s="75"/>
      <c r="J142" s="75"/>
      <c r="K142" s="75"/>
    </row>
    <row r="143" spans="1:11" x14ac:dyDescent="0.2">
      <c r="A143" s="20">
        <v>129</v>
      </c>
      <c r="B143" s="83" t="s">
        <v>252</v>
      </c>
      <c r="C143" s="41" t="s">
        <v>253</v>
      </c>
      <c r="D143" s="76">
        <f t="shared" si="4"/>
        <v>0</v>
      </c>
      <c r="E143" s="78"/>
      <c r="F143" s="78"/>
      <c r="G143" s="78"/>
      <c r="H143" s="75"/>
      <c r="I143" s="75"/>
      <c r="J143" s="75"/>
      <c r="K143" s="75"/>
    </row>
    <row r="144" spans="1:11" x14ac:dyDescent="0.2">
      <c r="A144" s="20">
        <v>130</v>
      </c>
      <c r="B144" s="86" t="s">
        <v>254</v>
      </c>
      <c r="C144" s="41" t="s">
        <v>255</v>
      </c>
      <c r="D144" s="76">
        <f t="shared" si="4"/>
        <v>0</v>
      </c>
      <c r="E144" s="78"/>
      <c r="F144" s="78"/>
      <c r="G144" s="78"/>
      <c r="H144" s="75"/>
      <c r="I144" s="75"/>
      <c r="J144" s="75"/>
      <c r="K144" s="75"/>
    </row>
    <row r="145" spans="1:56" x14ac:dyDescent="0.2">
      <c r="A145" s="20">
        <v>131</v>
      </c>
      <c r="B145" s="87" t="s">
        <v>256</v>
      </c>
      <c r="C145" s="135" t="s">
        <v>417</v>
      </c>
      <c r="D145" s="76">
        <f t="shared" si="4"/>
        <v>0</v>
      </c>
      <c r="E145" s="78"/>
      <c r="F145" s="78"/>
      <c r="G145" s="78"/>
      <c r="H145" s="75"/>
      <c r="I145" s="75"/>
      <c r="J145" s="75"/>
      <c r="K145" s="75"/>
    </row>
    <row r="146" spans="1:56" x14ac:dyDescent="0.2">
      <c r="A146" s="20">
        <v>132</v>
      </c>
      <c r="B146" s="20" t="s">
        <v>260</v>
      </c>
      <c r="C146" s="28" t="s">
        <v>261</v>
      </c>
      <c r="D146" s="76">
        <f t="shared" si="4"/>
        <v>0</v>
      </c>
      <c r="E146" s="78"/>
      <c r="F146" s="78"/>
      <c r="G146" s="78"/>
      <c r="H146" s="75"/>
      <c r="I146" s="75"/>
      <c r="J146" s="75"/>
      <c r="K146" s="75"/>
    </row>
    <row r="147" spans="1:56" x14ac:dyDescent="0.2">
      <c r="A147" s="20">
        <v>133</v>
      </c>
      <c r="B147" s="52" t="s">
        <v>312</v>
      </c>
      <c r="C147" s="28" t="s">
        <v>311</v>
      </c>
      <c r="D147" s="76">
        <f t="shared" si="4"/>
        <v>0</v>
      </c>
      <c r="E147" s="49"/>
      <c r="F147" s="49"/>
      <c r="G147" s="49"/>
      <c r="H147" s="75"/>
      <c r="I147" s="75"/>
      <c r="J147" s="75"/>
      <c r="K147" s="75"/>
    </row>
    <row r="148" spans="1:56" s="4" customFormat="1" x14ac:dyDescent="0.2">
      <c r="A148" s="20">
        <v>134</v>
      </c>
      <c r="B148" s="52" t="s">
        <v>320</v>
      </c>
      <c r="C148" s="28" t="s">
        <v>317</v>
      </c>
      <c r="D148" s="76">
        <f t="shared" si="4"/>
        <v>0</v>
      </c>
      <c r="E148" s="49"/>
      <c r="F148" s="49"/>
      <c r="G148" s="49"/>
      <c r="H148" s="75"/>
      <c r="I148" s="75"/>
      <c r="J148" s="75"/>
      <c r="K148" s="75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2" t="s">
        <v>412</v>
      </c>
      <c r="C149" s="15" t="s">
        <v>413</v>
      </c>
      <c r="D149" s="76">
        <f t="shared" si="4"/>
        <v>0</v>
      </c>
      <c r="E149" s="49"/>
      <c r="F149" s="49"/>
      <c r="G149" s="49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152"/>
  <sheetViews>
    <sheetView zoomScale="98" zoomScaleNormal="98" workbookViewId="0">
      <pane xSplit="3" ySplit="11" topLeftCell="D135" activePane="bottomRight" state="frozen"/>
      <selection pane="topRight" activeCell="D1" sqref="D1"/>
      <selection pane="bottomLeft" activeCell="A14" sqref="A14"/>
      <selection pane="bottomRight" activeCell="N145" sqref="N145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58" customWidth="1"/>
    <col min="8" max="8" width="13.7109375" style="65" customWidth="1"/>
    <col min="9" max="10" width="13.7109375" style="58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302" t="s">
        <v>431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</row>
    <row r="4" spans="1:11" ht="9.75" customHeight="1" x14ac:dyDescent="0.2">
      <c r="A4" s="264"/>
      <c r="B4" s="264"/>
      <c r="C4" s="264"/>
      <c r="F4" s="65"/>
      <c r="K4" s="8" t="s">
        <v>278</v>
      </c>
    </row>
    <row r="5" spans="1:11" ht="3.75" customHeight="1" x14ac:dyDescent="0.2">
      <c r="C5" s="9"/>
    </row>
    <row r="6" spans="1:11" s="2" customFormat="1" ht="15.75" customHeight="1" x14ac:dyDescent="0.2">
      <c r="A6" s="303" t="s">
        <v>43</v>
      </c>
      <c r="B6" s="303" t="s">
        <v>56</v>
      </c>
      <c r="C6" s="303" t="s">
        <v>44</v>
      </c>
      <c r="D6" s="304" t="s">
        <v>408</v>
      </c>
      <c r="E6" s="306" t="s">
        <v>453</v>
      </c>
      <c r="F6" s="308" t="s">
        <v>305</v>
      </c>
      <c r="G6" s="309"/>
      <c r="H6" s="309"/>
      <c r="I6" s="309"/>
      <c r="J6" s="310"/>
      <c r="K6" s="307" t="s">
        <v>303</v>
      </c>
    </row>
    <row r="7" spans="1:11" ht="72" customHeight="1" x14ac:dyDescent="0.2">
      <c r="A7" s="303"/>
      <c r="B7" s="303"/>
      <c r="C7" s="303"/>
      <c r="D7" s="305"/>
      <c r="E7" s="306"/>
      <c r="F7" s="34" t="s">
        <v>306</v>
      </c>
      <c r="G7" s="34" t="s">
        <v>285</v>
      </c>
      <c r="H7" s="34" t="s">
        <v>469</v>
      </c>
      <c r="I7" s="34" t="s">
        <v>422</v>
      </c>
      <c r="J7" s="34" t="s">
        <v>319</v>
      </c>
      <c r="K7" s="307"/>
    </row>
    <row r="8" spans="1:11" s="2" customFormat="1" x14ac:dyDescent="0.2">
      <c r="A8" s="301" t="s">
        <v>225</v>
      </c>
      <c r="B8" s="301"/>
      <c r="C8" s="301"/>
      <c r="D8" s="48">
        <f>D9+D11</f>
        <v>9618478240</v>
      </c>
      <c r="E8" s="48">
        <f t="shared" ref="E8:K8" si="0">E9+E11</f>
        <v>9571763633</v>
      </c>
      <c r="F8" s="48">
        <f t="shared" si="0"/>
        <v>4654446840</v>
      </c>
      <c r="G8" s="48">
        <f t="shared" si="0"/>
        <v>384681162</v>
      </c>
      <c r="H8" s="48">
        <f t="shared" si="0"/>
        <v>343393567</v>
      </c>
      <c r="I8" s="48">
        <f t="shared" si="0"/>
        <v>56564653</v>
      </c>
      <c r="J8" s="48">
        <f t="shared" si="0"/>
        <v>144941583</v>
      </c>
      <c r="K8" s="48">
        <f t="shared" si="0"/>
        <v>46714607</v>
      </c>
    </row>
    <row r="9" spans="1:11" s="1" customFormat="1" ht="11.25" customHeight="1" x14ac:dyDescent="0.2">
      <c r="A9" s="127"/>
      <c r="B9" s="127"/>
      <c r="C9" s="128" t="s">
        <v>53</v>
      </c>
      <c r="D9" s="50">
        <v>585285415</v>
      </c>
      <c r="E9" s="74">
        <v>585285415</v>
      </c>
      <c r="F9" s="42">
        <v>31168538</v>
      </c>
      <c r="G9" s="60">
        <v>0</v>
      </c>
      <c r="H9" s="60">
        <v>0</v>
      </c>
      <c r="I9" s="60">
        <v>0</v>
      </c>
      <c r="J9" s="60">
        <v>0</v>
      </c>
      <c r="K9" s="38">
        <v>0</v>
      </c>
    </row>
    <row r="10" spans="1:11" s="3" customFormat="1" ht="11.25" customHeight="1" x14ac:dyDescent="0.2">
      <c r="A10" s="36"/>
      <c r="B10" s="36"/>
      <c r="C10" s="11" t="s">
        <v>280</v>
      </c>
      <c r="D10" s="50">
        <f>E10+K10</f>
        <v>0</v>
      </c>
      <c r="E10" s="37"/>
      <c r="F10" s="59"/>
      <c r="G10" s="59"/>
      <c r="H10" s="59"/>
      <c r="I10" s="59"/>
      <c r="J10" s="59"/>
      <c r="K10" s="37"/>
    </row>
    <row r="11" spans="1:11" s="2" customFormat="1" x14ac:dyDescent="0.2">
      <c r="A11" s="301" t="s">
        <v>224</v>
      </c>
      <c r="B11" s="301"/>
      <c r="C11" s="301"/>
      <c r="D11" s="48">
        <f t="shared" ref="D11:K11" si="1">SUM(D12:D149)-D92</f>
        <v>9033192825</v>
      </c>
      <c r="E11" s="48">
        <f t="shared" si="1"/>
        <v>8986478218</v>
      </c>
      <c r="F11" s="48">
        <f t="shared" si="1"/>
        <v>4623278302</v>
      </c>
      <c r="G11" s="48">
        <f t="shared" si="1"/>
        <v>384681162</v>
      </c>
      <c r="H11" s="48">
        <f t="shared" si="1"/>
        <v>343393567</v>
      </c>
      <c r="I11" s="48">
        <f t="shared" si="1"/>
        <v>56564653</v>
      </c>
      <c r="J11" s="48">
        <f t="shared" si="1"/>
        <v>144941583</v>
      </c>
      <c r="K11" s="48">
        <f t="shared" si="1"/>
        <v>46714607</v>
      </c>
    </row>
    <row r="12" spans="1:11" s="1" customFormat="1" ht="12" customHeight="1" x14ac:dyDescent="0.2">
      <c r="A12" s="20">
        <v>1</v>
      </c>
      <c r="B12" s="12" t="s">
        <v>57</v>
      </c>
      <c r="C12" s="10" t="s">
        <v>41</v>
      </c>
      <c r="D12" s="38">
        <f t="shared" ref="D12:D43" si="2">E12+K12</f>
        <v>11708608</v>
      </c>
      <c r="E12" s="38">
        <v>11708608</v>
      </c>
      <c r="F12" s="60"/>
      <c r="G12" s="60"/>
      <c r="H12" s="60"/>
      <c r="I12" s="60"/>
      <c r="J12" s="60"/>
      <c r="K12" s="38"/>
    </row>
    <row r="13" spans="1:11" s="1" customFormat="1" x14ac:dyDescent="0.2">
      <c r="A13" s="20">
        <v>2</v>
      </c>
      <c r="B13" s="13" t="s">
        <v>58</v>
      </c>
      <c r="C13" s="10" t="s">
        <v>210</v>
      </c>
      <c r="D13" s="38">
        <f t="shared" si="2"/>
        <v>12834392</v>
      </c>
      <c r="E13" s="38">
        <v>12834392</v>
      </c>
      <c r="F13" s="60"/>
      <c r="G13" s="60"/>
      <c r="H13" s="60"/>
      <c r="I13" s="60"/>
      <c r="J13" s="60"/>
      <c r="K13" s="38"/>
    </row>
    <row r="14" spans="1:11" s="19" customFormat="1" x14ac:dyDescent="0.2">
      <c r="A14" s="20">
        <v>3</v>
      </c>
      <c r="B14" s="21" t="s">
        <v>59</v>
      </c>
      <c r="C14" s="10" t="s">
        <v>5</v>
      </c>
      <c r="D14" s="38">
        <f t="shared" si="2"/>
        <v>39532415</v>
      </c>
      <c r="E14" s="38">
        <v>39532415</v>
      </c>
      <c r="F14" s="61"/>
      <c r="G14" s="61"/>
      <c r="H14" s="61"/>
      <c r="I14" s="60"/>
      <c r="J14" s="60">
        <v>2486413</v>
      </c>
      <c r="K14" s="39"/>
    </row>
    <row r="15" spans="1:1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2"/>
        <v>12552015</v>
      </c>
      <c r="E15" s="38">
        <v>12552015</v>
      </c>
      <c r="F15" s="60"/>
      <c r="G15" s="60"/>
      <c r="H15" s="60"/>
      <c r="I15" s="60"/>
      <c r="J15" s="60"/>
      <c r="K15" s="38"/>
    </row>
    <row r="16" spans="1:11" s="1" customFormat="1" x14ac:dyDescent="0.2">
      <c r="A16" s="20">
        <v>5</v>
      </c>
      <c r="B16" s="12" t="s">
        <v>61</v>
      </c>
      <c r="C16" s="10" t="s">
        <v>8</v>
      </c>
      <c r="D16" s="38">
        <f t="shared" si="2"/>
        <v>14409629</v>
      </c>
      <c r="E16" s="38">
        <v>14409629</v>
      </c>
      <c r="F16" s="60"/>
      <c r="G16" s="60"/>
      <c r="H16" s="60"/>
      <c r="I16" s="60"/>
      <c r="J16" s="60"/>
      <c r="K16" s="38"/>
    </row>
    <row r="17" spans="1:11" s="19" customFormat="1" x14ac:dyDescent="0.2">
      <c r="A17" s="20">
        <v>6</v>
      </c>
      <c r="B17" s="21" t="s">
        <v>62</v>
      </c>
      <c r="C17" s="10" t="s">
        <v>63</v>
      </c>
      <c r="D17" s="38">
        <f t="shared" si="2"/>
        <v>149089009</v>
      </c>
      <c r="E17" s="38">
        <v>149089009</v>
      </c>
      <c r="F17" s="61"/>
      <c r="G17" s="61"/>
      <c r="H17" s="61">
        <v>43356149</v>
      </c>
      <c r="I17" s="60"/>
      <c r="J17" s="60">
        <v>5967391</v>
      </c>
      <c r="K17" s="39"/>
    </row>
    <row r="18" spans="1:11" s="1" customFormat="1" x14ac:dyDescent="0.2">
      <c r="A18" s="20">
        <v>7</v>
      </c>
      <c r="B18" s="12" t="s">
        <v>64</v>
      </c>
      <c r="C18" s="10" t="s">
        <v>212</v>
      </c>
      <c r="D18" s="38">
        <f t="shared" si="2"/>
        <v>34437505</v>
      </c>
      <c r="E18" s="38">
        <v>34437505</v>
      </c>
      <c r="F18" s="60"/>
      <c r="G18" s="60"/>
      <c r="H18" s="60"/>
      <c r="I18" s="60"/>
      <c r="J18" s="60"/>
      <c r="K18" s="38"/>
    </row>
    <row r="19" spans="1:11" s="1" customFormat="1" x14ac:dyDescent="0.2">
      <c r="A19" s="20">
        <v>8</v>
      </c>
      <c r="B19" s="21" t="s">
        <v>65</v>
      </c>
      <c r="C19" s="10" t="s">
        <v>17</v>
      </c>
      <c r="D19" s="38">
        <f t="shared" si="2"/>
        <v>15540119</v>
      </c>
      <c r="E19" s="38">
        <v>15540119</v>
      </c>
      <c r="F19" s="60"/>
      <c r="G19" s="60"/>
      <c r="H19" s="60"/>
      <c r="I19" s="60"/>
      <c r="J19" s="60"/>
      <c r="K19" s="38"/>
    </row>
    <row r="20" spans="1:11" s="1" customFormat="1" x14ac:dyDescent="0.2">
      <c r="A20" s="20">
        <v>9</v>
      </c>
      <c r="B20" s="21" t="s">
        <v>66</v>
      </c>
      <c r="C20" s="10" t="s">
        <v>6</v>
      </c>
      <c r="D20" s="38">
        <f t="shared" si="2"/>
        <v>13366071</v>
      </c>
      <c r="E20" s="38">
        <v>13366071</v>
      </c>
      <c r="F20" s="60"/>
      <c r="G20" s="60"/>
      <c r="H20" s="60"/>
      <c r="I20" s="60"/>
      <c r="J20" s="60"/>
      <c r="K20" s="38"/>
    </row>
    <row r="21" spans="1:11" s="1" customFormat="1" x14ac:dyDescent="0.2">
      <c r="A21" s="20">
        <v>10</v>
      </c>
      <c r="B21" s="21" t="s">
        <v>67</v>
      </c>
      <c r="C21" s="10" t="s">
        <v>18</v>
      </c>
      <c r="D21" s="38">
        <f t="shared" si="2"/>
        <v>18064145</v>
      </c>
      <c r="E21" s="38">
        <v>18064145</v>
      </c>
      <c r="F21" s="60"/>
      <c r="G21" s="60"/>
      <c r="H21" s="60"/>
      <c r="I21" s="60"/>
      <c r="J21" s="60"/>
      <c r="K21" s="38"/>
    </row>
    <row r="22" spans="1:11" s="1" customFormat="1" x14ac:dyDescent="0.2">
      <c r="A22" s="20">
        <v>11</v>
      </c>
      <c r="B22" s="21" t="s">
        <v>68</v>
      </c>
      <c r="C22" s="10" t="s">
        <v>7</v>
      </c>
      <c r="D22" s="38">
        <f t="shared" si="2"/>
        <v>12799941</v>
      </c>
      <c r="E22" s="38">
        <v>12799941</v>
      </c>
      <c r="F22" s="60"/>
      <c r="G22" s="60"/>
      <c r="H22" s="60"/>
      <c r="I22" s="60"/>
      <c r="J22" s="60"/>
      <c r="K22" s="38"/>
    </row>
    <row r="23" spans="1:11" s="1" customFormat="1" x14ac:dyDescent="0.2">
      <c r="A23" s="20">
        <v>12</v>
      </c>
      <c r="B23" s="21" t="s">
        <v>69</v>
      </c>
      <c r="C23" s="10" t="s">
        <v>19</v>
      </c>
      <c r="D23" s="38">
        <f t="shared" si="2"/>
        <v>28103532</v>
      </c>
      <c r="E23" s="38">
        <v>28103532</v>
      </c>
      <c r="F23" s="60"/>
      <c r="G23" s="60"/>
      <c r="H23" s="60"/>
      <c r="I23" s="60"/>
      <c r="J23" s="60"/>
      <c r="K23" s="38"/>
    </row>
    <row r="24" spans="1:11" s="1" customFormat="1" x14ac:dyDescent="0.2">
      <c r="A24" s="20">
        <v>13</v>
      </c>
      <c r="B24" s="21" t="s">
        <v>231</v>
      </c>
      <c r="C24" s="10" t="s">
        <v>232</v>
      </c>
      <c r="D24" s="38">
        <f t="shared" si="2"/>
        <v>0</v>
      </c>
      <c r="E24" s="38">
        <v>0</v>
      </c>
      <c r="F24" s="60"/>
      <c r="G24" s="60"/>
      <c r="H24" s="60"/>
      <c r="I24" s="60"/>
      <c r="J24" s="60"/>
      <c r="K24" s="38"/>
    </row>
    <row r="25" spans="1:11" s="1" customFormat="1" x14ac:dyDescent="0.2">
      <c r="A25" s="20">
        <v>14</v>
      </c>
      <c r="B25" s="21" t="s">
        <v>70</v>
      </c>
      <c r="C25" s="10" t="s">
        <v>22</v>
      </c>
      <c r="D25" s="38">
        <f t="shared" si="2"/>
        <v>50597515</v>
      </c>
      <c r="E25" s="38">
        <v>50597515</v>
      </c>
      <c r="F25" s="60"/>
      <c r="G25" s="60"/>
      <c r="H25" s="60">
        <v>33322559</v>
      </c>
      <c r="I25" s="60"/>
      <c r="J25" s="60"/>
      <c r="K25" s="38"/>
    </row>
    <row r="26" spans="1:11" s="1" customFormat="1" x14ac:dyDescent="0.2">
      <c r="A26" s="20">
        <v>15</v>
      </c>
      <c r="B26" s="21" t="s">
        <v>71</v>
      </c>
      <c r="C26" s="10" t="s">
        <v>10</v>
      </c>
      <c r="D26" s="38">
        <f t="shared" si="2"/>
        <v>25448289</v>
      </c>
      <c r="E26" s="38">
        <v>25448289</v>
      </c>
      <c r="F26" s="60"/>
      <c r="G26" s="60"/>
      <c r="H26" s="60"/>
      <c r="I26" s="60"/>
      <c r="J26" s="60"/>
      <c r="K26" s="38"/>
    </row>
    <row r="27" spans="1:11" s="1" customFormat="1" x14ac:dyDescent="0.2">
      <c r="A27" s="20">
        <v>16</v>
      </c>
      <c r="B27" s="21" t="s">
        <v>72</v>
      </c>
      <c r="C27" s="10" t="s">
        <v>343</v>
      </c>
      <c r="D27" s="38">
        <f t="shared" si="2"/>
        <v>33824624</v>
      </c>
      <c r="E27" s="38">
        <v>33824624</v>
      </c>
      <c r="F27" s="60"/>
      <c r="G27" s="60"/>
      <c r="H27" s="60"/>
      <c r="I27" s="60"/>
      <c r="J27" s="60"/>
      <c r="K27" s="38"/>
    </row>
    <row r="28" spans="1:11" s="19" customFormat="1" x14ac:dyDescent="0.2">
      <c r="A28" s="20">
        <v>17</v>
      </c>
      <c r="B28" s="21" t="s">
        <v>73</v>
      </c>
      <c r="C28" s="10" t="s">
        <v>9</v>
      </c>
      <c r="D28" s="38">
        <f t="shared" si="2"/>
        <v>119692035</v>
      </c>
      <c r="E28" s="38">
        <v>119692035</v>
      </c>
      <c r="F28" s="61"/>
      <c r="G28" s="61"/>
      <c r="H28" s="61"/>
      <c r="I28" s="60"/>
      <c r="J28" s="60">
        <v>2718496</v>
      </c>
      <c r="K28" s="39"/>
    </row>
    <row r="29" spans="1:11" s="1" customFormat="1" x14ac:dyDescent="0.2">
      <c r="A29" s="20">
        <v>18</v>
      </c>
      <c r="B29" s="12" t="s">
        <v>74</v>
      </c>
      <c r="C29" s="10" t="s">
        <v>11</v>
      </c>
      <c r="D29" s="38">
        <f t="shared" si="2"/>
        <v>10831238</v>
      </c>
      <c r="E29" s="38">
        <v>10831238</v>
      </c>
      <c r="F29" s="60"/>
      <c r="G29" s="60"/>
      <c r="H29" s="60"/>
      <c r="I29" s="60"/>
      <c r="J29" s="60"/>
      <c r="K29" s="38"/>
    </row>
    <row r="30" spans="1:11" s="1" customFormat="1" x14ac:dyDescent="0.2">
      <c r="A30" s="20">
        <v>19</v>
      </c>
      <c r="B30" s="12" t="s">
        <v>75</v>
      </c>
      <c r="C30" s="10" t="s">
        <v>213</v>
      </c>
      <c r="D30" s="38">
        <f t="shared" si="2"/>
        <v>8350597</v>
      </c>
      <c r="E30" s="38">
        <v>8350597</v>
      </c>
      <c r="F30" s="60"/>
      <c r="G30" s="60"/>
      <c r="H30" s="60"/>
      <c r="I30" s="60"/>
      <c r="J30" s="60"/>
      <c r="K30" s="38"/>
    </row>
    <row r="31" spans="1:11" x14ac:dyDescent="0.2">
      <c r="A31" s="20">
        <v>20</v>
      </c>
      <c r="B31" s="12" t="s">
        <v>76</v>
      </c>
      <c r="C31" s="10" t="s">
        <v>344</v>
      </c>
      <c r="D31" s="38">
        <f t="shared" si="2"/>
        <v>46598736</v>
      </c>
      <c r="E31" s="38">
        <v>46598736</v>
      </c>
      <c r="F31" s="62"/>
      <c r="G31" s="62"/>
      <c r="H31" s="62"/>
      <c r="I31" s="60"/>
      <c r="J31" s="60"/>
      <c r="K31" s="40"/>
    </row>
    <row r="32" spans="1:11" s="19" customFormat="1" x14ac:dyDescent="0.2">
      <c r="A32" s="20">
        <v>21</v>
      </c>
      <c r="B32" s="12" t="s">
        <v>77</v>
      </c>
      <c r="C32" s="10" t="s">
        <v>38</v>
      </c>
      <c r="D32" s="38">
        <f t="shared" si="2"/>
        <v>62382255</v>
      </c>
      <c r="E32" s="38">
        <v>62382255</v>
      </c>
      <c r="F32" s="61"/>
      <c r="G32" s="61"/>
      <c r="H32" s="61"/>
      <c r="I32" s="60"/>
      <c r="J32" s="60">
        <v>2486413</v>
      </c>
      <c r="K32" s="39"/>
    </row>
    <row r="33" spans="1:11" s="19" customFormat="1" x14ac:dyDescent="0.2">
      <c r="A33" s="20">
        <v>22</v>
      </c>
      <c r="B33" s="21" t="s">
        <v>78</v>
      </c>
      <c r="C33" s="10" t="s">
        <v>79</v>
      </c>
      <c r="D33" s="38">
        <f t="shared" si="2"/>
        <v>18584502</v>
      </c>
      <c r="E33" s="38">
        <v>18584502</v>
      </c>
      <c r="F33" s="61"/>
      <c r="G33" s="61"/>
      <c r="H33" s="61"/>
      <c r="I33" s="60"/>
      <c r="J33" s="60"/>
      <c r="K33" s="39"/>
    </row>
    <row r="34" spans="1:1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2"/>
        <v>0</v>
      </c>
      <c r="E34" s="38">
        <v>0</v>
      </c>
      <c r="F34" s="60"/>
      <c r="G34" s="60"/>
      <c r="H34" s="60"/>
      <c r="I34" s="60"/>
      <c r="J34" s="60"/>
      <c r="K34" s="38"/>
    </row>
    <row r="35" spans="1:1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2"/>
        <v>0</v>
      </c>
      <c r="E35" s="38">
        <v>0</v>
      </c>
      <c r="F35" s="60"/>
      <c r="G35" s="60"/>
      <c r="H35" s="60"/>
      <c r="I35" s="60"/>
      <c r="J35" s="60"/>
      <c r="K35" s="38"/>
    </row>
    <row r="36" spans="1:11" s="1" customFormat="1" x14ac:dyDescent="0.2">
      <c r="A36" s="20">
        <v>25</v>
      </c>
      <c r="B36" s="12" t="s">
        <v>84</v>
      </c>
      <c r="C36" s="10" t="s">
        <v>85</v>
      </c>
      <c r="D36" s="38">
        <f t="shared" si="2"/>
        <v>214067436</v>
      </c>
      <c r="E36" s="38">
        <v>214067436</v>
      </c>
      <c r="F36" s="60"/>
      <c r="G36" s="60"/>
      <c r="H36" s="60"/>
      <c r="I36" s="60"/>
      <c r="J36" s="60">
        <f>0+11523814</f>
        <v>11523814</v>
      </c>
      <c r="K36" s="38"/>
    </row>
    <row r="37" spans="1:1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2"/>
        <v>0</v>
      </c>
      <c r="E37" s="38">
        <v>0</v>
      </c>
      <c r="F37" s="60"/>
      <c r="G37" s="60"/>
      <c r="H37" s="60"/>
      <c r="I37" s="60"/>
      <c r="J37" s="60">
        <f>11523814-11523814</f>
        <v>0</v>
      </c>
      <c r="K37" s="38"/>
    </row>
    <row r="38" spans="1:11" s="1" customFormat="1" x14ac:dyDescent="0.2">
      <c r="A38" s="20">
        <v>27</v>
      </c>
      <c r="B38" s="13" t="s">
        <v>88</v>
      </c>
      <c r="C38" s="10" t="s">
        <v>89</v>
      </c>
      <c r="D38" s="38">
        <f t="shared" si="2"/>
        <v>0</v>
      </c>
      <c r="E38" s="38">
        <v>0</v>
      </c>
      <c r="F38" s="60"/>
      <c r="G38" s="60"/>
      <c r="H38" s="60"/>
      <c r="I38" s="60"/>
      <c r="J38" s="60"/>
      <c r="K38" s="38"/>
    </row>
    <row r="39" spans="1:11" s="19" customFormat="1" x14ac:dyDescent="0.2">
      <c r="A39" s="20">
        <v>28</v>
      </c>
      <c r="B39" s="13" t="s">
        <v>90</v>
      </c>
      <c r="C39" s="10" t="s">
        <v>39</v>
      </c>
      <c r="D39" s="38">
        <f t="shared" si="2"/>
        <v>58705488</v>
      </c>
      <c r="E39" s="38">
        <v>58705488</v>
      </c>
      <c r="F39" s="61"/>
      <c r="G39" s="61"/>
      <c r="H39" s="61"/>
      <c r="I39" s="60"/>
      <c r="J39" s="60">
        <v>1989130</v>
      </c>
      <c r="K39" s="39"/>
    </row>
    <row r="40" spans="1:11" x14ac:dyDescent="0.2">
      <c r="A40" s="20">
        <v>29</v>
      </c>
      <c r="B40" s="12" t="s">
        <v>91</v>
      </c>
      <c r="C40" s="10" t="s">
        <v>37</v>
      </c>
      <c r="D40" s="38">
        <f t="shared" si="2"/>
        <v>96821582</v>
      </c>
      <c r="E40" s="38">
        <v>96821582</v>
      </c>
      <c r="F40" s="62"/>
      <c r="G40" s="62"/>
      <c r="H40" s="62"/>
      <c r="I40" s="60"/>
      <c r="J40" s="60">
        <v>2983696</v>
      </c>
      <c r="K40" s="40"/>
    </row>
    <row r="41" spans="1:11" s="1" customFormat="1" x14ac:dyDescent="0.2">
      <c r="A41" s="20">
        <v>30</v>
      </c>
      <c r="B41" s="13" t="s">
        <v>92</v>
      </c>
      <c r="C41" s="10" t="s">
        <v>16</v>
      </c>
      <c r="D41" s="38">
        <f t="shared" si="2"/>
        <v>15247932</v>
      </c>
      <c r="E41" s="38">
        <v>15247932</v>
      </c>
      <c r="F41" s="60"/>
      <c r="G41" s="60"/>
      <c r="H41" s="60"/>
      <c r="I41" s="60"/>
      <c r="J41" s="60"/>
      <c r="K41" s="38"/>
    </row>
    <row r="42" spans="1:11" s="1" customFormat="1" x14ac:dyDescent="0.2">
      <c r="A42" s="20">
        <v>31</v>
      </c>
      <c r="B42" s="21" t="s">
        <v>93</v>
      </c>
      <c r="C42" s="10" t="s">
        <v>21</v>
      </c>
      <c r="D42" s="38">
        <f t="shared" si="2"/>
        <v>59002101</v>
      </c>
      <c r="E42" s="38">
        <v>59002101</v>
      </c>
      <c r="F42" s="60"/>
      <c r="G42" s="60"/>
      <c r="H42" s="60"/>
      <c r="I42" s="60"/>
      <c r="J42" s="60">
        <v>2983696</v>
      </c>
      <c r="K42" s="38"/>
    </row>
    <row r="43" spans="1:11" s="1" customFormat="1" x14ac:dyDescent="0.2">
      <c r="A43" s="20">
        <v>32</v>
      </c>
      <c r="B43" s="13" t="s">
        <v>94</v>
      </c>
      <c r="C43" s="10" t="s">
        <v>24</v>
      </c>
      <c r="D43" s="38">
        <f t="shared" si="2"/>
        <v>19616460</v>
      </c>
      <c r="E43" s="38">
        <v>19616460</v>
      </c>
      <c r="F43" s="60"/>
      <c r="G43" s="60"/>
      <c r="H43" s="60"/>
      <c r="I43" s="60"/>
      <c r="J43" s="60"/>
      <c r="K43" s="38"/>
    </row>
    <row r="44" spans="1:11" x14ac:dyDescent="0.2">
      <c r="A44" s="20">
        <v>33</v>
      </c>
      <c r="B44" s="12" t="s">
        <v>95</v>
      </c>
      <c r="C44" s="10" t="s">
        <v>214</v>
      </c>
      <c r="D44" s="38">
        <f t="shared" ref="D44:D75" si="3">E44+K44</f>
        <v>55183071</v>
      </c>
      <c r="E44" s="38">
        <v>55183071</v>
      </c>
      <c r="F44" s="62"/>
      <c r="G44" s="62"/>
      <c r="H44" s="62"/>
      <c r="I44" s="60"/>
      <c r="J44" s="60">
        <v>1226648</v>
      </c>
      <c r="K44" s="40"/>
    </row>
    <row r="45" spans="1:11" s="1" customFormat="1" x14ac:dyDescent="0.2">
      <c r="A45" s="20">
        <v>34</v>
      </c>
      <c r="B45" s="14" t="s">
        <v>96</v>
      </c>
      <c r="C45" s="15" t="s">
        <v>215</v>
      </c>
      <c r="D45" s="38">
        <f t="shared" si="3"/>
        <v>17601906</v>
      </c>
      <c r="E45" s="38">
        <v>17601906</v>
      </c>
      <c r="F45" s="60"/>
      <c r="G45" s="60"/>
      <c r="H45" s="60"/>
      <c r="I45" s="60"/>
      <c r="J45" s="60"/>
      <c r="K45" s="38"/>
    </row>
    <row r="46" spans="1:11" s="1" customFormat="1" x14ac:dyDescent="0.2">
      <c r="A46" s="20">
        <v>35</v>
      </c>
      <c r="B46" s="12" t="s">
        <v>97</v>
      </c>
      <c r="C46" s="10" t="s">
        <v>216</v>
      </c>
      <c r="D46" s="38">
        <f t="shared" si="3"/>
        <v>10558549</v>
      </c>
      <c r="E46" s="38">
        <v>10558549</v>
      </c>
      <c r="F46" s="60"/>
      <c r="G46" s="60"/>
      <c r="H46" s="60"/>
      <c r="I46" s="60"/>
      <c r="J46" s="60"/>
      <c r="K46" s="38"/>
    </row>
    <row r="47" spans="1:11" s="1" customFormat="1" x14ac:dyDescent="0.2">
      <c r="A47" s="20">
        <v>36</v>
      </c>
      <c r="B47" s="12" t="s">
        <v>98</v>
      </c>
      <c r="C47" s="10" t="s">
        <v>23</v>
      </c>
      <c r="D47" s="38">
        <f t="shared" si="3"/>
        <v>20721954</v>
      </c>
      <c r="E47" s="38">
        <v>20721954</v>
      </c>
      <c r="F47" s="60"/>
      <c r="G47" s="60"/>
      <c r="H47" s="60"/>
      <c r="I47" s="60"/>
      <c r="J47" s="60"/>
      <c r="K47" s="38"/>
    </row>
    <row r="48" spans="1:11" s="1" customFormat="1" x14ac:dyDescent="0.2">
      <c r="A48" s="20">
        <v>37</v>
      </c>
      <c r="B48" s="21" t="s">
        <v>99</v>
      </c>
      <c r="C48" s="10" t="s">
        <v>20</v>
      </c>
      <c r="D48" s="38">
        <f t="shared" si="3"/>
        <v>8487407</v>
      </c>
      <c r="E48" s="38">
        <v>8487407</v>
      </c>
      <c r="F48" s="60"/>
      <c r="G48" s="60"/>
      <c r="H48" s="60"/>
      <c r="I48" s="60"/>
      <c r="J48" s="60"/>
      <c r="K48" s="38"/>
    </row>
    <row r="49" spans="1:11" s="1" customFormat="1" x14ac:dyDescent="0.2">
      <c r="A49" s="20">
        <v>38</v>
      </c>
      <c r="B49" s="13" t="s">
        <v>100</v>
      </c>
      <c r="C49" s="10" t="s">
        <v>101</v>
      </c>
      <c r="D49" s="38">
        <f t="shared" si="3"/>
        <v>38458940</v>
      </c>
      <c r="E49" s="38">
        <v>38458940</v>
      </c>
      <c r="F49" s="60"/>
      <c r="G49" s="60"/>
      <c r="H49" s="60"/>
      <c r="I49" s="60">
        <v>8276165</v>
      </c>
      <c r="J49" s="60"/>
      <c r="K49" s="38"/>
    </row>
    <row r="50" spans="1:11" s="19" customFormat="1" x14ac:dyDescent="0.2">
      <c r="A50" s="20">
        <v>39</v>
      </c>
      <c r="B50" s="21" t="s">
        <v>102</v>
      </c>
      <c r="C50" s="10" t="s">
        <v>103</v>
      </c>
      <c r="D50" s="38">
        <f t="shared" si="3"/>
        <v>81807839</v>
      </c>
      <c r="E50" s="38">
        <v>81807839</v>
      </c>
      <c r="F50" s="61"/>
      <c r="G50" s="61"/>
      <c r="H50" s="61"/>
      <c r="I50" s="60"/>
      <c r="J50" s="60">
        <v>7956522</v>
      </c>
      <c r="K50" s="39"/>
    </row>
    <row r="51" spans="1:11" s="1" customFormat="1" x14ac:dyDescent="0.2">
      <c r="A51" s="20">
        <v>40</v>
      </c>
      <c r="B51" s="12" t="s">
        <v>104</v>
      </c>
      <c r="C51" s="10" t="s">
        <v>221</v>
      </c>
      <c r="D51" s="38">
        <f t="shared" si="3"/>
        <v>16118976</v>
      </c>
      <c r="E51" s="38">
        <v>16118976</v>
      </c>
      <c r="F51" s="60"/>
      <c r="G51" s="60"/>
      <c r="H51" s="60"/>
      <c r="I51" s="60"/>
      <c r="J51" s="60"/>
      <c r="K51" s="38"/>
    </row>
    <row r="52" spans="1:1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3"/>
        <v>56420240</v>
      </c>
      <c r="E52" s="38">
        <v>56420240</v>
      </c>
      <c r="F52" s="60"/>
      <c r="G52" s="60"/>
      <c r="H52" s="60"/>
      <c r="I52" s="60"/>
      <c r="J52" s="60"/>
      <c r="K52" s="38"/>
    </row>
    <row r="53" spans="1:11" s="1" customFormat="1" x14ac:dyDescent="0.2">
      <c r="A53" s="20">
        <v>42</v>
      </c>
      <c r="B53" s="21" t="s">
        <v>106</v>
      </c>
      <c r="C53" s="10" t="s">
        <v>3</v>
      </c>
      <c r="D53" s="38">
        <f t="shared" si="3"/>
        <v>11555326</v>
      </c>
      <c r="E53" s="38">
        <v>11555326</v>
      </c>
      <c r="F53" s="60"/>
      <c r="G53" s="60"/>
      <c r="H53" s="60"/>
      <c r="I53" s="60"/>
      <c r="J53" s="60"/>
      <c r="K53" s="38"/>
    </row>
    <row r="54" spans="1:11" s="1" customFormat="1" x14ac:dyDescent="0.2">
      <c r="A54" s="20">
        <v>43</v>
      </c>
      <c r="B54" s="13" t="s">
        <v>152</v>
      </c>
      <c r="C54" s="10" t="s">
        <v>32</v>
      </c>
      <c r="D54" s="38">
        <f t="shared" si="3"/>
        <v>15865722</v>
      </c>
      <c r="E54" s="38">
        <v>15865722</v>
      </c>
      <c r="F54" s="60"/>
      <c r="G54" s="60"/>
      <c r="H54" s="60"/>
      <c r="I54" s="60"/>
      <c r="J54" s="60"/>
      <c r="K54" s="38"/>
    </row>
    <row r="55" spans="1:11" s="1" customFormat="1" x14ac:dyDescent="0.2">
      <c r="A55" s="20">
        <v>44</v>
      </c>
      <c r="B55" s="21" t="s">
        <v>107</v>
      </c>
      <c r="C55" s="10" t="s">
        <v>217</v>
      </c>
      <c r="D55" s="38">
        <f t="shared" si="3"/>
        <v>19294660</v>
      </c>
      <c r="E55" s="38">
        <v>19294660</v>
      </c>
      <c r="F55" s="60"/>
      <c r="G55" s="60"/>
      <c r="H55" s="60"/>
      <c r="I55" s="60"/>
      <c r="J55" s="60"/>
      <c r="K55" s="38"/>
    </row>
    <row r="56" spans="1:1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3"/>
        <v>22130577</v>
      </c>
      <c r="E56" s="38">
        <v>22130577</v>
      </c>
      <c r="F56" s="60"/>
      <c r="G56" s="60"/>
      <c r="H56" s="60"/>
      <c r="I56" s="60"/>
      <c r="J56" s="60"/>
      <c r="K56" s="38"/>
    </row>
    <row r="57" spans="1:11" s="1" customFormat="1" x14ac:dyDescent="0.2">
      <c r="A57" s="20">
        <v>46</v>
      </c>
      <c r="B57" s="21" t="s">
        <v>109</v>
      </c>
      <c r="C57" s="10" t="s">
        <v>4</v>
      </c>
      <c r="D57" s="38">
        <f t="shared" si="3"/>
        <v>7530478</v>
      </c>
      <c r="E57" s="38">
        <v>7530478</v>
      </c>
      <c r="F57" s="60"/>
      <c r="G57" s="60"/>
      <c r="H57" s="60"/>
      <c r="I57" s="60"/>
      <c r="J57" s="60"/>
      <c r="K57" s="38"/>
    </row>
    <row r="58" spans="1:11" s="1" customFormat="1" x14ac:dyDescent="0.2">
      <c r="A58" s="20">
        <v>47</v>
      </c>
      <c r="B58" s="13" t="s">
        <v>110</v>
      </c>
      <c r="C58" s="10" t="s">
        <v>1</v>
      </c>
      <c r="D58" s="38">
        <f t="shared" si="3"/>
        <v>14635174</v>
      </c>
      <c r="E58" s="38">
        <v>14635174</v>
      </c>
      <c r="F58" s="60"/>
      <c r="G58" s="60"/>
      <c r="H58" s="60"/>
      <c r="I58" s="60"/>
      <c r="J58" s="60"/>
      <c r="K58" s="38"/>
    </row>
    <row r="59" spans="1:11" s="1" customFormat="1" x14ac:dyDescent="0.2">
      <c r="A59" s="20">
        <v>48</v>
      </c>
      <c r="B59" s="21" t="s">
        <v>111</v>
      </c>
      <c r="C59" s="10" t="s">
        <v>218</v>
      </c>
      <c r="D59" s="38">
        <f t="shared" si="3"/>
        <v>22572653</v>
      </c>
      <c r="E59" s="38">
        <v>22572653</v>
      </c>
      <c r="F59" s="60"/>
      <c r="G59" s="60"/>
      <c r="H59" s="60"/>
      <c r="I59" s="60"/>
      <c r="J59" s="60"/>
      <c r="K59" s="38"/>
    </row>
    <row r="60" spans="1:11" s="1" customFormat="1" x14ac:dyDescent="0.2">
      <c r="A60" s="20">
        <v>49</v>
      </c>
      <c r="B60" s="21" t="s">
        <v>112</v>
      </c>
      <c r="C60" s="10" t="s">
        <v>25</v>
      </c>
      <c r="D60" s="38">
        <f t="shared" si="3"/>
        <v>97728422</v>
      </c>
      <c r="E60" s="38">
        <v>97728422</v>
      </c>
      <c r="F60" s="60"/>
      <c r="G60" s="60"/>
      <c r="H60" s="60"/>
      <c r="I60" s="60"/>
      <c r="J60" s="60">
        <v>5748608</v>
      </c>
      <c r="K60" s="38"/>
    </row>
    <row r="61" spans="1:11" s="1" customFormat="1" x14ac:dyDescent="0.2">
      <c r="A61" s="20">
        <v>50</v>
      </c>
      <c r="B61" s="21" t="s">
        <v>160</v>
      </c>
      <c r="C61" s="10" t="s">
        <v>52</v>
      </c>
      <c r="D61" s="38">
        <f t="shared" si="3"/>
        <v>17033565</v>
      </c>
      <c r="E61" s="38">
        <v>17033565</v>
      </c>
      <c r="F61" s="60"/>
      <c r="G61" s="60"/>
      <c r="H61" s="60"/>
      <c r="I61" s="60"/>
      <c r="J61" s="60"/>
      <c r="K61" s="38"/>
    </row>
    <row r="62" spans="1:11" s="1" customFormat="1" x14ac:dyDescent="0.2">
      <c r="A62" s="20">
        <v>51</v>
      </c>
      <c r="B62" s="21" t="s">
        <v>113</v>
      </c>
      <c r="C62" s="10" t="s">
        <v>219</v>
      </c>
      <c r="D62" s="38">
        <f t="shared" si="3"/>
        <v>13674881</v>
      </c>
      <c r="E62" s="38">
        <v>13674881</v>
      </c>
      <c r="F62" s="60"/>
      <c r="G62" s="60"/>
      <c r="H62" s="60"/>
      <c r="I62" s="60"/>
      <c r="J62" s="60"/>
      <c r="K62" s="38"/>
    </row>
    <row r="63" spans="1:11" s="1" customFormat="1" x14ac:dyDescent="0.2">
      <c r="A63" s="20">
        <v>52</v>
      </c>
      <c r="B63" s="13" t="s">
        <v>162</v>
      </c>
      <c r="C63" s="10" t="s">
        <v>220</v>
      </c>
      <c r="D63" s="38">
        <f t="shared" si="3"/>
        <v>13003702</v>
      </c>
      <c r="E63" s="38">
        <v>13003702</v>
      </c>
      <c r="F63" s="60"/>
      <c r="G63" s="60"/>
      <c r="H63" s="60"/>
      <c r="I63" s="60"/>
      <c r="J63" s="60"/>
      <c r="K63" s="38"/>
    </row>
    <row r="64" spans="1:11" s="1" customFormat="1" x14ac:dyDescent="0.2">
      <c r="A64" s="20">
        <v>53</v>
      </c>
      <c r="B64" s="21" t="s">
        <v>223</v>
      </c>
      <c r="C64" s="10" t="s">
        <v>222</v>
      </c>
      <c r="D64" s="38">
        <f t="shared" si="3"/>
        <v>0</v>
      </c>
      <c r="E64" s="38">
        <v>0</v>
      </c>
      <c r="F64" s="60"/>
      <c r="G64" s="60"/>
      <c r="H64" s="60"/>
      <c r="I64" s="60"/>
      <c r="J64" s="60"/>
      <c r="K64" s="38"/>
    </row>
    <row r="65" spans="1:11" s="1" customFormat="1" x14ac:dyDescent="0.2">
      <c r="A65" s="20">
        <v>54</v>
      </c>
      <c r="B65" s="21" t="s">
        <v>233</v>
      </c>
      <c r="C65" s="10" t="s">
        <v>234</v>
      </c>
      <c r="D65" s="38">
        <f t="shared" si="3"/>
        <v>0</v>
      </c>
      <c r="E65" s="38">
        <v>0</v>
      </c>
      <c r="F65" s="60"/>
      <c r="G65" s="60"/>
      <c r="H65" s="60"/>
      <c r="I65" s="60"/>
      <c r="J65" s="60"/>
      <c r="K65" s="38"/>
    </row>
    <row r="66" spans="1:11" s="1" customFormat="1" ht="12" customHeight="1" x14ac:dyDescent="0.2">
      <c r="A66" s="20">
        <v>55</v>
      </c>
      <c r="B66" s="21" t="s">
        <v>114</v>
      </c>
      <c r="C66" s="10" t="s">
        <v>51</v>
      </c>
      <c r="D66" s="38">
        <f t="shared" si="3"/>
        <v>27812171</v>
      </c>
      <c r="E66" s="38">
        <v>27812171</v>
      </c>
      <c r="F66" s="60"/>
      <c r="G66" s="60"/>
      <c r="H66" s="60"/>
      <c r="I66" s="60"/>
      <c r="J66" s="60"/>
      <c r="K66" s="38"/>
    </row>
    <row r="67" spans="1:11" s="1" customFormat="1" ht="12" customHeight="1" x14ac:dyDescent="0.2">
      <c r="A67" s="20">
        <v>56</v>
      </c>
      <c r="B67" s="13" t="s">
        <v>115</v>
      </c>
      <c r="C67" s="10" t="s">
        <v>235</v>
      </c>
      <c r="D67" s="38">
        <f t="shared" si="3"/>
        <v>21368099</v>
      </c>
      <c r="E67" s="38">
        <v>21368099</v>
      </c>
      <c r="F67" s="60"/>
      <c r="G67" s="60"/>
      <c r="H67" s="60"/>
      <c r="I67" s="60"/>
      <c r="J67" s="60"/>
      <c r="K67" s="38"/>
    </row>
    <row r="68" spans="1:11" s="1" customFormat="1" ht="12" customHeight="1" x14ac:dyDescent="0.2">
      <c r="A68" s="20">
        <v>57</v>
      </c>
      <c r="B68" s="12" t="s">
        <v>116</v>
      </c>
      <c r="C68" s="10" t="s">
        <v>117</v>
      </c>
      <c r="D68" s="38">
        <f t="shared" si="3"/>
        <v>0</v>
      </c>
      <c r="E68" s="38">
        <v>0</v>
      </c>
      <c r="F68" s="60"/>
      <c r="G68" s="60"/>
      <c r="H68" s="60"/>
      <c r="I68" s="60"/>
      <c r="J68" s="60"/>
      <c r="K68" s="38"/>
    </row>
    <row r="69" spans="1:11" s="1" customFormat="1" x14ac:dyDescent="0.2">
      <c r="A69" s="20">
        <v>58</v>
      </c>
      <c r="B69" s="13" t="s">
        <v>118</v>
      </c>
      <c r="C69" s="10" t="s">
        <v>236</v>
      </c>
      <c r="D69" s="38">
        <f t="shared" si="3"/>
        <v>41772059</v>
      </c>
      <c r="E69" s="38">
        <v>41772059</v>
      </c>
      <c r="F69" s="60"/>
      <c r="G69" s="60"/>
      <c r="H69" s="60"/>
      <c r="I69" s="60"/>
      <c r="J69" s="60"/>
      <c r="K69" s="38"/>
    </row>
    <row r="70" spans="1:11" s="1" customFormat="1" x14ac:dyDescent="0.2">
      <c r="A70" s="20">
        <v>59</v>
      </c>
      <c r="B70" s="21" t="s">
        <v>119</v>
      </c>
      <c r="C70" s="10" t="s">
        <v>326</v>
      </c>
      <c r="D70" s="38">
        <f t="shared" si="3"/>
        <v>0</v>
      </c>
      <c r="E70" s="38">
        <v>0</v>
      </c>
      <c r="F70" s="60"/>
      <c r="G70" s="60"/>
      <c r="H70" s="60"/>
      <c r="I70" s="60"/>
      <c r="J70" s="60"/>
      <c r="K70" s="38"/>
    </row>
    <row r="71" spans="1:1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3"/>
        <v>0</v>
      </c>
      <c r="E71" s="38">
        <v>0</v>
      </c>
      <c r="F71" s="60"/>
      <c r="G71" s="60"/>
      <c r="H71" s="60"/>
      <c r="I71" s="60"/>
      <c r="J71" s="60"/>
      <c r="K71" s="38"/>
    </row>
    <row r="72" spans="1:1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3"/>
        <v>0</v>
      </c>
      <c r="E72" s="38">
        <v>0</v>
      </c>
      <c r="F72" s="60"/>
      <c r="G72" s="60"/>
      <c r="H72" s="60"/>
      <c r="I72" s="60"/>
      <c r="J72" s="60"/>
      <c r="K72" s="38"/>
    </row>
    <row r="73" spans="1:11" s="1" customFormat="1" x14ac:dyDescent="0.2">
      <c r="A73" s="20">
        <v>62</v>
      </c>
      <c r="B73" s="13" t="s">
        <v>122</v>
      </c>
      <c r="C73" s="10" t="s">
        <v>239</v>
      </c>
      <c r="D73" s="38">
        <f t="shared" si="3"/>
        <v>53715909</v>
      </c>
      <c r="E73" s="38">
        <v>53715909</v>
      </c>
      <c r="F73" s="60"/>
      <c r="G73" s="60"/>
      <c r="H73" s="60"/>
      <c r="I73" s="60"/>
      <c r="J73" s="60"/>
      <c r="K73" s="38"/>
    </row>
    <row r="74" spans="1:11" s="1" customFormat="1" x14ac:dyDescent="0.2">
      <c r="A74" s="20">
        <v>63</v>
      </c>
      <c r="B74" s="13" t="s">
        <v>123</v>
      </c>
      <c r="C74" s="10" t="s">
        <v>50</v>
      </c>
      <c r="D74" s="38">
        <f t="shared" si="3"/>
        <v>29034729</v>
      </c>
      <c r="E74" s="38">
        <v>29034729</v>
      </c>
      <c r="F74" s="60"/>
      <c r="G74" s="60"/>
      <c r="H74" s="60"/>
      <c r="I74" s="60"/>
      <c r="J74" s="60"/>
      <c r="K74" s="38"/>
    </row>
    <row r="75" spans="1:11" s="1" customFormat="1" x14ac:dyDescent="0.2">
      <c r="A75" s="20">
        <v>64</v>
      </c>
      <c r="B75" s="13" t="s">
        <v>124</v>
      </c>
      <c r="C75" s="10" t="s">
        <v>240</v>
      </c>
      <c r="D75" s="38">
        <f t="shared" si="3"/>
        <v>75614539</v>
      </c>
      <c r="E75" s="38">
        <v>75614539</v>
      </c>
      <c r="F75" s="60"/>
      <c r="G75" s="60"/>
      <c r="H75" s="60"/>
      <c r="I75" s="60"/>
      <c r="J75" s="60"/>
      <c r="K75" s="38"/>
    </row>
    <row r="76" spans="1:1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ref="D76:D107" si="4">E76+K76</f>
        <v>0</v>
      </c>
      <c r="E76" s="38">
        <v>0</v>
      </c>
      <c r="F76" s="60"/>
      <c r="G76" s="60"/>
      <c r="H76" s="60"/>
      <c r="I76" s="60"/>
      <c r="J76" s="60"/>
      <c r="K76" s="38"/>
    </row>
    <row r="77" spans="1:1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si="4"/>
        <v>0</v>
      </c>
      <c r="E77" s="38">
        <v>0</v>
      </c>
      <c r="F77" s="60"/>
      <c r="G77" s="60"/>
      <c r="H77" s="60"/>
      <c r="I77" s="60"/>
      <c r="J77" s="60"/>
      <c r="K77" s="38"/>
    </row>
    <row r="78" spans="1:1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4"/>
        <v>0</v>
      </c>
      <c r="E78" s="38">
        <v>0</v>
      </c>
      <c r="F78" s="60"/>
      <c r="G78" s="60"/>
      <c r="H78" s="60"/>
      <c r="I78" s="60"/>
      <c r="J78" s="60"/>
      <c r="K78" s="38"/>
    </row>
    <row r="79" spans="1:1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4"/>
        <v>0</v>
      </c>
      <c r="E79" s="38">
        <v>0</v>
      </c>
      <c r="F79" s="60"/>
      <c r="G79" s="60"/>
      <c r="H79" s="60"/>
      <c r="I79" s="60"/>
      <c r="J79" s="60"/>
      <c r="K79" s="38"/>
    </row>
    <row r="80" spans="1:1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4"/>
        <v>0</v>
      </c>
      <c r="E80" s="38">
        <v>0</v>
      </c>
      <c r="F80" s="60"/>
      <c r="G80" s="60"/>
      <c r="H80" s="60"/>
      <c r="I80" s="60"/>
      <c r="J80" s="60"/>
      <c r="K80" s="38"/>
    </row>
    <row r="81" spans="1:1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4"/>
        <v>0</v>
      </c>
      <c r="E81" s="38">
        <v>0</v>
      </c>
      <c r="F81" s="60"/>
      <c r="G81" s="60"/>
      <c r="H81" s="60"/>
      <c r="I81" s="60"/>
      <c r="J81" s="60"/>
      <c r="K81" s="38"/>
    </row>
    <row r="82" spans="1:1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4"/>
        <v>0</v>
      </c>
      <c r="E82" s="38">
        <v>0</v>
      </c>
      <c r="F82" s="60"/>
      <c r="G82" s="60"/>
      <c r="H82" s="60"/>
      <c r="I82" s="60"/>
      <c r="J82" s="60"/>
      <c r="K82" s="38"/>
    </row>
    <row r="83" spans="1:11" s="1" customFormat="1" x14ac:dyDescent="0.2">
      <c r="A83" s="20">
        <v>72</v>
      </c>
      <c r="B83" s="21" t="s">
        <v>132</v>
      </c>
      <c r="C83" s="10" t="s">
        <v>133</v>
      </c>
      <c r="D83" s="38">
        <f t="shared" si="4"/>
        <v>62621184</v>
      </c>
      <c r="E83" s="38">
        <v>62621184</v>
      </c>
      <c r="F83" s="60"/>
      <c r="G83" s="60"/>
      <c r="H83" s="60"/>
      <c r="I83" s="60"/>
      <c r="J83" s="60"/>
      <c r="K83" s="38"/>
    </row>
    <row r="84" spans="1:1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4"/>
        <v>104244621</v>
      </c>
      <c r="E84" s="38">
        <v>104244621</v>
      </c>
      <c r="F84" s="60"/>
      <c r="G84" s="60"/>
      <c r="H84" s="60"/>
      <c r="I84" s="60"/>
      <c r="J84" s="60"/>
      <c r="K84" s="38"/>
    </row>
    <row r="85" spans="1:1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4"/>
        <v>167932818</v>
      </c>
      <c r="E85" s="38">
        <v>167932818</v>
      </c>
      <c r="F85" s="60"/>
      <c r="G85" s="60"/>
      <c r="H85" s="60"/>
      <c r="I85" s="60"/>
      <c r="J85" s="60"/>
      <c r="K85" s="38"/>
    </row>
    <row r="86" spans="1:11" s="1" customFormat="1" x14ac:dyDescent="0.2">
      <c r="A86" s="20">
        <v>75</v>
      </c>
      <c r="B86" s="12" t="s">
        <v>136</v>
      </c>
      <c r="C86" s="10" t="s">
        <v>414</v>
      </c>
      <c r="D86" s="38">
        <f t="shared" si="4"/>
        <v>59799565</v>
      </c>
      <c r="E86" s="38">
        <v>59799565</v>
      </c>
      <c r="F86" s="60"/>
      <c r="G86" s="60"/>
      <c r="H86" s="60"/>
      <c r="I86" s="60"/>
      <c r="J86" s="60"/>
      <c r="K86" s="38"/>
    </row>
    <row r="87" spans="1:11" s="1" customFormat="1" x14ac:dyDescent="0.2">
      <c r="A87" s="20">
        <v>76</v>
      </c>
      <c r="B87" s="12" t="s">
        <v>137</v>
      </c>
      <c r="C87" s="10" t="s">
        <v>36</v>
      </c>
      <c r="D87" s="38">
        <f t="shared" si="4"/>
        <v>133754171</v>
      </c>
      <c r="E87" s="38">
        <v>133754171</v>
      </c>
      <c r="F87" s="60">
        <v>21402817</v>
      </c>
      <c r="G87" s="60"/>
      <c r="H87" s="60"/>
      <c r="I87" s="60"/>
      <c r="J87" s="60"/>
      <c r="K87" s="38"/>
    </row>
    <row r="88" spans="1:11" s="1" customFormat="1" x14ac:dyDescent="0.2">
      <c r="A88" s="20">
        <v>77</v>
      </c>
      <c r="B88" s="12" t="s">
        <v>138</v>
      </c>
      <c r="C88" s="10" t="s">
        <v>49</v>
      </c>
      <c r="D88" s="38">
        <f t="shared" si="4"/>
        <v>95378137</v>
      </c>
      <c r="E88" s="38">
        <v>95378137</v>
      </c>
      <c r="F88" s="60"/>
      <c r="G88" s="60"/>
      <c r="H88" s="60"/>
      <c r="I88" s="60"/>
      <c r="J88" s="60">
        <v>44158800</v>
      </c>
      <c r="K88" s="38"/>
    </row>
    <row r="89" spans="1:11" s="1" customFormat="1" x14ac:dyDescent="0.2">
      <c r="A89" s="20">
        <v>78</v>
      </c>
      <c r="B89" s="12" t="s">
        <v>139</v>
      </c>
      <c r="C89" s="10" t="s">
        <v>229</v>
      </c>
      <c r="D89" s="38">
        <f t="shared" si="4"/>
        <v>76511476</v>
      </c>
      <c r="E89" s="38">
        <v>76511476</v>
      </c>
      <c r="F89" s="60"/>
      <c r="G89" s="60"/>
      <c r="H89" s="60"/>
      <c r="I89" s="60"/>
      <c r="J89" s="60"/>
      <c r="K89" s="38"/>
    </row>
    <row r="90" spans="1:11" s="1" customFormat="1" x14ac:dyDescent="0.2">
      <c r="A90" s="20">
        <v>79</v>
      </c>
      <c r="B90" s="12" t="s">
        <v>140</v>
      </c>
      <c r="C90" s="10" t="s">
        <v>310</v>
      </c>
      <c r="D90" s="38">
        <f t="shared" si="4"/>
        <v>11223273</v>
      </c>
      <c r="E90" s="38">
        <v>11223273</v>
      </c>
      <c r="F90" s="60"/>
      <c r="G90" s="60"/>
      <c r="H90" s="60"/>
      <c r="I90" s="60"/>
      <c r="J90" s="60"/>
      <c r="K90" s="38"/>
    </row>
    <row r="91" spans="1:11" s="1" customFormat="1" x14ac:dyDescent="0.2">
      <c r="A91" s="20">
        <v>80</v>
      </c>
      <c r="B91" s="13" t="s">
        <v>141</v>
      </c>
      <c r="C91" s="10" t="s">
        <v>259</v>
      </c>
      <c r="D91" s="38">
        <f t="shared" si="4"/>
        <v>0</v>
      </c>
      <c r="E91" s="38">
        <v>0</v>
      </c>
      <c r="F91" s="60"/>
      <c r="G91" s="60"/>
      <c r="H91" s="60"/>
      <c r="I91" s="60"/>
      <c r="J91" s="60"/>
      <c r="K91" s="38"/>
    </row>
    <row r="92" spans="1:11" s="1" customFormat="1" ht="24" x14ac:dyDescent="0.2">
      <c r="A92" s="269">
        <v>81</v>
      </c>
      <c r="B92" s="272" t="s">
        <v>142</v>
      </c>
      <c r="C92" s="16" t="s">
        <v>249</v>
      </c>
      <c r="D92" s="38">
        <f t="shared" si="4"/>
        <v>143675144</v>
      </c>
      <c r="E92" s="38">
        <v>143675144</v>
      </c>
      <c r="F92" s="60"/>
      <c r="G92" s="60"/>
      <c r="H92" s="60"/>
      <c r="I92" s="60"/>
      <c r="J92" s="60"/>
      <c r="K92" s="38"/>
    </row>
    <row r="93" spans="1:11" s="1" customFormat="1" ht="36" x14ac:dyDescent="0.2">
      <c r="A93" s="270"/>
      <c r="B93" s="273"/>
      <c r="C93" s="10" t="s">
        <v>308</v>
      </c>
      <c r="D93" s="38">
        <f t="shared" si="4"/>
        <v>0</v>
      </c>
      <c r="E93" s="38">
        <v>0</v>
      </c>
      <c r="F93" s="60"/>
      <c r="G93" s="60"/>
      <c r="H93" s="60"/>
      <c r="I93" s="60"/>
      <c r="J93" s="60"/>
      <c r="K93" s="38"/>
    </row>
    <row r="94" spans="1:11" s="1" customFormat="1" ht="24" x14ac:dyDescent="0.2">
      <c r="A94" s="270"/>
      <c r="B94" s="273"/>
      <c r="C94" s="10" t="s">
        <v>250</v>
      </c>
      <c r="D94" s="38">
        <f t="shared" si="4"/>
        <v>0</v>
      </c>
      <c r="E94" s="38">
        <v>0</v>
      </c>
      <c r="F94" s="63"/>
      <c r="G94" s="63"/>
      <c r="H94" s="63"/>
      <c r="I94" s="60"/>
      <c r="J94" s="60"/>
      <c r="K94" s="226"/>
    </row>
    <row r="95" spans="1:11" s="1" customFormat="1" ht="36" x14ac:dyDescent="0.2">
      <c r="A95" s="271"/>
      <c r="B95" s="274"/>
      <c r="C95" s="22" t="s">
        <v>309</v>
      </c>
      <c r="D95" s="38">
        <f t="shared" si="4"/>
        <v>143675144</v>
      </c>
      <c r="E95" s="38">
        <v>143675144</v>
      </c>
      <c r="F95" s="63"/>
      <c r="G95" s="63"/>
      <c r="H95" s="63"/>
      <c r="I95" s="60"/>
      <c r="J95" s="60"/>
      <c r="K95" s="226"/>
    </row>
    <row r="96" spans="1:11" s="1" customFormat="1" ht="24" x14ac:dyDescent="0.2">
      <c r="A96" s="20">
        <v>82</v>
      </c>
      <c r="B96" s="13" t="s">
        <v>143</v>
      </c>
      <c r="C96" s="10" t="s">
        <v>48</v>
      </c>
      <c r="D96" s="38">
        <f t="shared" si="4"/>
        <v>0</v>
      </c>
      <c r="E96" s="38">
        <v>0</v>
      </c>
      <c r="F96" s="63"/>
      <c r="G96" s="63"/>
      <c r="H96" s="63"/>
      <c r="I96" s="60"/>
      <c r="J96" s="60"/>
      <c r="K96" s="226"/>
    </row>
    <row r="97" spans="1:11" s="1" customFormat="1" x14ac:dyDescent="0.2">
      <c r="A97" s="20">
        <v>83</v>
      </c>
      <c r="B97" s="13" t="s">
        <v>144</v>
      </c>
      <c r="C97" s="10" t="s">
        <v>145</v>
      </c>
      <c r="D97" s="38">
        <f t="shared" si="4"/>
        <v>3159360</v>
      </c>
      <c r="E97" s="38">
        <v>3159360</v>
      </c>
      <c r="F97" s="63"/>
      <c r="G97" s="63"/>
      <c r="H97" s="63"/>
      <c r="I97" s="60"/>
      <c r="J97" s="60"/>
      <c r="K97" s="226"/>
    </row>
    <row r="98" spans="1:11" s="1" customFormat="1" x14ac:dyDescent="0.2">
      <c r="A98" s="20">
        <v>84</v>
      </c>
      <c r="B98" s="21" t="s">
        <v>146</v>
      </c>
      <c r="C98" s="10" t="s">
        <v>147</v>
      </c>
      <c r="D98" s="38">
        <f t="shared" si="4"/>
        <v>20073096</v>
      </c>
      <c r="E98" s="38">
        <v>20073096</v>
      </c>
      <c r="F98" s="63"/>
      <c r="G98" s="63"/>
      <c r="H98" s="63"/>
      <c r="I98" s="60"/>
      <c r="J98" s="60"/>
      <c r="K98" s="226"/>
    </row>
    <row r="99" spans="1:11" s="1" customFormat="1" x14ac:dyDescent="0.2">
      <c r="A99" s="20">
        <v>85</v>
      </c>
      <c r="B99" s="13" t="s">
        <v>148</v>
      </c>
      <c r="C99" s="10" t="s">
        <v>27</v>
      </c>
      <c r="D99" s="38">
        <f t="shared" si="4"/>
        <v>10636019</v>
      </c>
      <c r="E99" s="38">
        <v>10636019</v>
      </c>
      <c r="F99" s="63"/>
      <c r="G99" s="63"/>
      <c r="H99" s="63"/>
      <c r="I99" s="60"/>
      <c r="J99" s="60"/>
      <c r="K99" s="226"/>
    </row>
    <row r="100" spans="1:11" s="1" customFormat="1" x14ac:dyDescent="0.2">
      <c r="A100" s="20">
        <v>86</v>
      </c>
      <c r="B100" s="21" t="s">
        <v>149</v>
      </c>
      <c r="C100" s="10" t="s">
        <v>12</v>
      </c>
      <c r="D100" s="38">
        <f t="shared" si="4"/>
        <v>10618679</v>
      </c>
      <c r="E100" s="38">
        <v>10618679</v>
      </c>
      <c r="F100" s="63"/>
      <c r="G100" s="63"/>
      <c r="H100" s="63"/>
      <c r="I100" s="60"/>
      <c r="J100" s="60"/>
      <c r="K100" s="226"/>
    </row>
    <row r="101" spans="1:11" s="1" customFormat="1" x14ac:dyDescent="0.2">
      <c r="A101" s="20">
        <v>87</v>
      </c>
      <c r="B101" s="21" t="s">
        <v>150</v>
      </c>
      <c r="C101" s="10" t="s">
        <v>26</v>
      </c>
      <c r="D101" s="38">
        <f t="shared" si="4"/>
        <v>29898277</v>
      </c>
      <c r="E101" s="38">
        <v>29898277</v>
      </c>
      <c r="F101" s="63"/>
      <c r="G101" s="63"/>
      <c r="H101" s="63"/>
      <c r="I101" s="60"/>
      <c r="J101" s="60"/>
      <c r="K101" s="226"/>
    </row>
    <row r="102" spans="1:11" s="1" customFormat="1" x14ac:dyDescent="0.2">
      <c r="A102" s="20">
        <v>88</v>
      </c>
      <c r="B102" s="13" t="s">
        <v>151</v>
      </c>
      <c r="C102" s="10" t="s">
        <v>42</v>
      </c>
      <c r="D102" s="38">
        <f t="shared" si="4"/>
        <v>12775116</v>
      </c>
      <c r="E102" s="38">
        <v>12775116</v>
      </c>
      <c r="F102" s="63"/>
      <c r="G102" s="63"/>
      <c r="H102" s="63"/>
      <c r="I102" s="60"/>
      <c r="J102" s="60"/>
      <c r="K102" s="226"/>
    </row>
    <row r="103" spans="1:11" s="1" customFormat="1" x14ac:dyDescent="0.2">
      <c r="A103" s="20">
        <v>89</v>
      </c>
      <c r="B103" s="12" t="s">
        <v>153</v>
      </c>
      <c r="C103" s="10" t="s">
        <v>28</v>
      </c>
      <c r="D103" s="38">
        <f t="shared" si="4"/>
        <v>37522359</v>
      </c>
      <c r="E103" s="38">
        <v>37522359</v>
      </c>
      <c r="F103" s="63"/>
      <c r="G103" s="63"/>
      <c r="H103" s="63"/>
      <c r="I103" s="60"/>
      <c r="J103" s="60"/>
      <c r="K103" s="226"/>
    </row>
    <row r="104" spans="1:11" s="1" customFormat="1" x14ac:dyDescent="0.2">
      <c r="A104" s="20">
        <v>90</v>
      </c>
      <c r="B104" s="12" t="s">
        <v>154</v>
      </c>
      <c r="C104" s="10" t="s">
        <v>29</v>
      </c>
      <c r="D104" s="38">
        <f t="shared" si="4"/>
        <v>29539204</v>
      </c>
      <c r="E104" s="38">
        <v>29539204</v>
      </c>
      <c r="F104" s="63"/>
      <c r="G104" s="63"/>
      <c r="H104" s="63"/>
      <c r="I104" s="60"/>
      <c r="J104" s="60"/>
      <c r="K104" s="226"/>
    </row>
    <row r="105" spans="1:1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4"/>
        <v>9659741</v>
      </c>
      <c r="E105" s="38">
        <v>9659741</v>
      </c>
      <c r="F105" s="63"/>
      <c r="G105" s="63"/>
      <c r="H105" s="63"/>
      <c r="I105" s="60"/>
      <c r="J105" s="60"/>
      <c r="K105" s="226"/>
    </row>
    <row r="106" spans="1:11" s="19" customFormat="1" x14ac:dyDescent="0.2">
      <c r="A106" s="20">
        <v>92</v>
      </c>
      <c r="B106" s="12" t="s">
        <v>156</v>
      </c>
      <c r="C106" s="10" t="s">
        <v>30</v>
      </c>
      <c r="D106" s="38">
        <f t="shared" si="4"/>
        <v>15785585</v>
      </c>
      <c r="E106" s="38">
        <v>15785585</v>
      </c>
      <c r="F106" s="63"/>
      <c r="G106" s="63"/>
      <c r="H106" s="63"/>
      <c r="I106" s="60"/>
      <c r="J106" s="60"/>
      <c r="K106" s="226"/>
    </row>
    <row r="107" spans="1:11" s="1" customFormat="1" x14ac:dyDescent="0.2">
      <c r="A107" s="20">
        <v>93</v>
      </c>
      <c r="B107" s="12" t="s">
        <v>157</v>
      </c>
      <c r="C107" s="10" t="s">
        <v>15</v>
      </c>
      <c r="D107" s="38">
        <f t="shared" si="4"/>
        <v>14656429</v>
      </c>
      <c r="E107" s="38">
        <v>14656429</v>
      </c>
      <c r="F107" s="63"/>
      <c r="G107" s="63"/>
      <c r="H107" s="63"/>
      <c r="I107" s="60"/>
      <c r="J107" s="60"/>
      <c r="K107" s="226"/>
    </row>
    <row r="108" spans="1:11" s="1" customFormat="1" x14ac:dyDescent="0.2">
      <c r="A108" s="20">
        <v>94</v>
      </c>
      <c r="B108" s="13" t="s">
        <v>158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3"/>
      <c r="G108" s="63"/>
      <c r="H108" s="63">
        <v>10888287</v>
      </c>
      <c r="I108" s="60"/>
      <c r="J108" s="60">
        <v>2983696</v>
      </c>
      <c r="K108" s="226"/>
    </row>
    <row r="109" spans="1:11" s="1" customFormat="1" x14ac:dyDescent="0.2">
      <c r="A109" s="20">
        <v>95</v>
      </c>
      <c r="B109" s="21" t="s">
        <v>159</v>
      </c>
      <c r="C109" s="10" t="s">
        <v>31</v>
      </c>
      <c r="D109" s="38">
        <f t="shared" si="5"/>
        <v>11604055</v>
      </c>
      <c r="E109" s="38">
        <v>11604055</v>
      </c>
      <c r="F109" s="63"/>
      <c r="G109" s="63"/>
      <c r="H109" s="63"/>
      <c r="I109" s="60"/>
      <c r="J109" s="60"/>
      <c r="K109" s="226"/>
    </row>
    <row r="110" spans="1:11" s="1" customFormat="1" x14ac:dyDescent="0.2">
      <c r="A110" s="20">
        <v>96</v>
      </c>
      <c r="B110" s="12" t="s">
        <v>161</v>
      </c>
      <c r="C110" s="10" t="s">
        <v>33</v>
      </c>
      <c r="D110" s="38">
        <f t="shared" si="5"/>
        <v>30376240</v>
      </c>
      <c r="E110" s="38">
        <v>30376240</v>
      </c>
      <c r="F110" s="63"/>
      <c r="G110" s="63"/>
      <c r="H110" s="63"/>
      <c r="I110" s="60"/>
      <c r="J110" s="60"/>
      <c r="K110" s="226"/>
    </row>
    <row r="111" spans="1:1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5"/>
        <v>4496499</v>
      </c>
      <c r="E111" s="38">
        <v>4496499</v>
      </c>
      <c r="F111" s="63"/>
      <c r="G111" s="63"/>
      <c r="H111" s="63"/>
      <c r="I111" s="60">
        <v>4496499</v>
      </c>
      <c r="J111" s="60"/>
      <c r="K111" s="226"/>
    </row>
    <row r="112" spans="1:1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5"/>
        <v>134127653</v>
      </c>
      <c r="E112" s="38">
        <v>134127653</v>
      </c>
      <c r="F112" s="63"/>
      <c r="G112" s="63">
        <v>134127653</v>
      </c>
      <c r="H112" s="63"/>
      <c r="I112" s="60"/>
      <c r="J112" s="60"/>
      <c r="K112" s="226"/>
    </row>
    <row r="113" spans="1:1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5"/>
        <v>0</v>
      </c>
      <c r="E113" s="38">
        <v>0</v>
      </c>
      <c r="F113" s="63"/>
      <c r="G113" s="63"/>
      <c r="H113" s="63"/>
      <c r="I113" s="60"/>
      <c r="J113" s="60"/>
      <c r="K113" s="226"/>
    </row>
    <row r="114" spans="1:1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5"/>
        <v>165890</v>
      </c>
      <c r="E114" s="38">
        <v>165890</v>
      </c>
      <c r="F114" s="63"/>
      <c r="G114" s="63"/>
      <c r="H114" s="63"/>
      <c r="I114" s="60"/>
      <c r="J114" s="60"/>
      <c r="K114" s="226"/>
    </row>
    <row r="115" spans="1:1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5"/>
        <v>360653</v>
      </c>
      <c r="E115" s="38">
        <v>360653</v>
      </c>
      <c r="F115" s="63"/>
      <c r="G115" s="63"/>
      <c r="H115" s="63"/>
      <c r="I115" s="60"/>
      <c r="J115" s="60"/>
      <c r="K115" s="226"/>
    </row>
    <row r="116" spans="1:1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5"/>
        <v>0</v>
      </c>
      <c r="E116" s="38">
        <v>0</v>
      </c>
      <c r="F116" s="63"/>
      <c r="G116" s="63"/>
      <c r="H116" s="63"/>
      <c r="I116" s="60"/>
      <c r="J116" s="60"/>
      <c r="K116" s="226"/>
    </row>
    <row r="117" spans="1:1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5"/>
        <v>42488656</v>
      </c>
      <c r="E117" s="38">
        <v>42488656</v>
      </c>
      <c r="F117" s="63"/>
      <c r="G117" s="43"/>
      <c r="H117" s="63"/>
      <c r="I117" s="60">
        <v>42488656</v>
      </c>
      <c r="J117" s="60"/>
      <c r="K117" s="226"/>
    </row>
    <row r="118" spans="1:1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5"/>
        <v>0</v>
      </c>
      <c r="E118" s="38">
        <v>0</v>
      </c>
      <c r="F118" s="63"/>
      <c r="G118" s="43"/>
      <c r="H118" s="63"/>
      <c r="I118" s="60"/>
      <c r="J118" s="60"/>
      <c r="K118" s="226"/>
    </row>
    <row r="119" spans="1:1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5"/>
        <v>48309924</v>
      </c>
      <c r="E119" s="38">
        <v>48309924</v>
      </c>
      <c r="F119" s="63">
        <v>7813525</v>
      </c>
      <c r="G119" s="63">
        <v>40496399</v>
      </c>
      <c r="H119" s="63"/>
      <c r="I119" s="60"/>
      <c r="J119" s="60"/>
      <c r="K119" s="226"/>
    </row>
    <row r="120" spans="1:1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5"/>
        <v>0</v>
      </c>
      <c r="E120" s="38">
        <v>0</v>
      </c>
      <c r="F120" s="63"/>
      <c r="H120" s="63"/>
      <c r="I120" s="60"/>
      <c r="J120" s="60"/>
      <c r="K120" s="226"/>
    </row>
    <row r="121" spans="1:1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5"/>
        <v>16155953</v>
      </c>
      <c r="E121" s="38">
        <v>16155953</v>
      </c>
      <c r="F121" s="63"/>
      <c r="G121" s="63">
        <v>16155953</v>
      </c>
      <c r="H121" s="63"/>
      <c r="I121" s="60"/>
      <c r="J121" s="60"/>
      <c r="K121" s="226"/>
    </row>
    <row r="122" spans="1:1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5"/>
        <v>215890</v>
      </c>
      <c r="E122" s="38">
        <v>215890</v>
      </c>
      <c r="F122" s="63"/>
      <c r="G122" s="63"/>
      <c r="H122" s="63"/>
      <c r="I122" s="60"/>
      <c r="J122" s="60"/>
      <c r="K122" s="226"/>
    </row>
    <row r="123" spans="1:1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5"/>
        <v>150620</v>
      </c>
      <c r="E123" s="38">
        <v>150620</v>
      </c>
      <c r="F123" s="63"/>
      <c r="G123" s="63"/>
      <c r="H123" s="63"/>
      <c r="I123" s="60"/>
      <c r="J123" s="60"/>
      <c r="K123" s="226"/>
    </row>
    <row r="124" spans="1:11" s="1" customFormat="1" x14ac:dyDescent="0.2">
      <c r="A124" s="20">
        <v>110</v>
      </c>
      <c r="B124" s="12" t="s">
        <v>330</v>
      </c>
      <c r="C124" s="10" t="s">
        <v>318</v>
      </c>
      <c r="D124" s="38">
        <f t="shared" si="5"/>
        <v>0</v>
      </c>
      <c r="E124" s="38">
        <v>0</v>
      </c>
      <c r="F124" s="63"/>
      <c r="G124" s="63"/>
      <c r="H124" s="63"/>
      <c r="I124" s="60"/>
      <c r="J124" s="60"/>
      <c r="K124" s="226"/>
    </row>
    <row r="125" spans="1:11" s="1" customFormat="1" x14ac:dyDescent="0.2">
      <c r="A125" s="20">
        <v>111</v>
      </c>
      <c r="B125" s="52" t="s">
        <v>419</v>
      </c>
      <c r="C125" s="15" t="s">
        <v>420</v>
      </c>
      <c r="D125" s="38">
        <f t="shared" si="5"/>
        <v>0</v>
      </c>
      <c r="E125" s="38">
        <v>0</v>
      </c>
      <c r="F125" s="43"/>
      <c r="G125" s="63"/>
      <c r="H125" s="63"/>
      <c r="I125" s="60"/>
      <c r="J125" s="60"/>
      <c r="K125" s="226"/>
    </row>
    <row r="126" spans="1:11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5"/>
        <v>47324520</v>
      </c>
      <c r="E126" s="38">
        <v>47324520</v>
      </c>
      <c r="F126" s="43"/>
      <c r="G126" s="63">
        <v>47324520</v>
      </c>
      <c r="H126" s="63"/>
      <c r="I126" s="60"/>
      <c r="J126" s="60"/>
      <c r="K126" s="226"/>
    </row>
    <row r="127" spans="1:1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5"/>
        <v>0</v>
      </c>
      <c r="E127" s="38">
        <v>0</v>
      </c>
      <c r="F127" s="43"/>
      <c r="G127" s="63"/>
      <c r="H127" s="63"/>
      <c r="I127" s="60"/>
      <c r="J127" s="60"/>
      <c r="K127" s="226"/>
    </row>
    <row r="128" spans="1:1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5"/>
        <v>216894</v>
      </c>
      <c r="E128" s="38">
        <v>216894</v>
      </c>
      <c r="F128" s="43"/>
      <c r="G128" s="63"/>
      <c r="H128" s="63"/>
      <c r="I128" s="60"/>
      <c r="J128" s="60"/>
      <c r="K128" s="226"/>
    </row>
    <row r="129" spans="1:1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5"/>
        <v>139389911</v>
      </c>
      <c r="E129" s="38">
        <v>139389911</v>
      </c>
      <c r="F129" s="63">
        <v>31364434</v>
      </c>
      <c r="H129" s="63"/>
      <c r="I129" s="60">
        <v>1303333</v>
      </c>
      <c r="J129" s="60"/>
      <c r="K129" s="226"/>
    </row>
    <row r="130" spans="1:11" ht="10.5" customHeight="1" x14ac:dyDescent="0.2">
      <c r="A130" s="20">
        <v>116</v>
      </c>
      <c r="B130" s="21" t="s">
        <v>192</v>
      </c>
      <c r="C130" s="10" t="s">
        <v>193</v>
      </c>
      <c r="D130" s="38">
        <f t="shared" si="5"/>
        <v>4342847877</v>
      </c>
      <c r="E130" s="38">
        <v>4315880703</v>
      </c>
      <c r="F130" s="63">
        <v>4312546958</v>
      </c>
      <c r="G130" s="63"/>
      <c r="H130" s="63"/>
      <c r="I130" s="60"/>
      <c r="J130" s="60"/>
      <c r="K130" s="226">
        <v>26967174</v>
      </c>
    </row>
    <row r="131" spans="1:1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5"/>
        <v>13505685</v>
      </c>
      <c r="E131" s="38">
        <v>13505685</v>
      </c>
      <c r="F131" s="63"/>
      <c r="G131" s="63"/>
      <c r="H131" s="63"/>
      <c r="I131" s="60"/>
      <c r="J131" s="60"/>
      <c r="K131" s="226"/>
    </row>
    <row r="132" spans="1:11" s="1" customFormat="1" x14ac:dyDescent="0.2">
      <c r="A132" s="20">
        <v>118</v>
      </c>
      <c r="B132" s="12" t="s">
        <v>195</v>
      </c>
      <c r="C132" s="10" t="s">
        <v>45</v>
      </c>
      <c r="D132" s="38">
        <f t="shared" si="5"/>
        <v>124029702</v>
      </c>
      <c r="E132" s="38">
        <v>124029702</v>
      </c>
      <c r="F132" s="63">
        <v>28897308</v>
      </c>
      <c r="G132" s="63"/>
      <c r="H132" s="63"/>
      <c r="I132" s="60"/>
      <c r="J132" s="60">
        <v>19891304</v>
      </c>
      <c r="K132" s="226"/>
    </row>
    <row r="133" spans="1:1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5"/>
        <v>53718572</v>
      </c>
      <c r="E133" s="38">
        <v>53718572</v>
      </c>
      <c r="F133" s="63"/>
      <c r="G133" s="63"/>
      <c r="H133" s="63"/>
      <c r="I133" s="60"/>
      <c r="J133" s="60"/>
      <c r="K133" s="226"/>
    </row>
    <row r="134" spans="1:11" s="1" customFormat="1" x14ac:dyDescent="0.2">
      <c r="A134" s="20">
        <v>120</v>
      </c>
      <c r="B134" s="12" t="s">
        <v>197</v>
      </c>
      <c r="C134" s="10" t="s">
        <v>47</v>
      </c>
      <c r="D134" s="38">
        <f t="shared" si="5"/>
        <v>72410820</v>
      </c>
      <c r="E134" s="38">
        <v>72410820</v>
      </c>
      <c r="F134" s="63"/>
      <c r="G134" s="63"/>
      <c r="H134" s="63"/>
      <c r="I134" s="60"/>
      <c r="J134" s="60">
        <v>29836956</v>
      </c>
      <c r="K134" s="226"/>
    </row>
    <row r="135" spans="1:11" s="1" customFormat="1" x14ac:dyDescent="0.2">
      <c r="A135" s="20">
        <v>121</v>
      </c>
      <c r="B135" s="21" t="s">
        <v>198</v>
      </c>
      <c r="C135" s="10" t="s">
        <v>46</v>
      </c>
      <c r="D135" s="38">
        <f t="shared" si="5"/>
        <v>168024063</v>
      </c>
      <c r="E135" s="38">
        <v>168024063</v>
      </c>
      <c r="F135" s="63"/>
      <c r="G135" s="63">
        <v>146576637</v>
      </c>
      <c r="H135" s="63"/>
      <c r="I135" s="60"/>
      <c r="J135" s="60"/>
      <c r="K135" s="226"/>
    </row>
    <row r="136" spans="1:1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5"/>
        <v>0</v>
      </c>
      <c r="E136" s="38">
        <v>0</v>
      </c>
      <c r="F136" s="63"/>
      <c r="G136" s="63"/>
      <c r="H136" s="63"/>
      <c r="I136" s="60"/>
      <c r="J136" s="60"/>
      <c r="K136" s="226"/>
    </row>
    <row r="137" spans="1:11" s="1" customFormat="1" x14ac:dyDescent="0.2">
      <c r="A137" s="20">
        <v>123</v>
      </c>
      <c r="B137" s="21" t="s">
        <v>201</v>
      </c>
      <c r="C137" s="10" t="s">
        <v>470</v>
      </c>
      <c r="D137" s="38">
        <f t="shared" si="5"/>
        <v>11494392</v>
      </c>
      <c r="E137" s="38">
        <v>11494392</v>
      </c>
      <c r="G137" s="63"/>
      <c r="H137" s="63"/>
      <c r="I137" s="60"/>
      <c r="J137" s="60"/>
      <c r="K137" s="226"/>
    </row>
    <row r="138" spans="1:1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5"/>
        <v>34813244</v>
      </c>
      <c r="E138" s="38">
        <v>34813244</v>
      </c>
      <c r="F138" s="63"/>
      <c r="G138" s="63"/>
      <c r="H138" s="63"/>
      <c r="I138" s="60"/>
      <c r="J138" s="60"/>
      <c r="K138" s="226"/>
    </row>
    <row r="139" spans="1:11" s="1" customFormat="1" ht="24" x14ac:dyDescent="0.2">
      <c r="A139" s="20">
        <v>125</v>
      </c>
      <c r="B139" s="13" t="s">
        <v>203</v>
      </c>
      <c r="C139" s="10" t="s">
        <v>460</v>
      </c>
      <c r="D139" s="38">
        <f t="shared" si="5"/>
        <v>139207170</v>
      </c>
      <c r="E139" s="38">
        <v>139207170</v>
      </c>
      <c r="F139" s="63"/>
      <c r="G139" s="63"/>
      <c r="H139" s="63"/>
      <c r="I139" s="60"/>
      <c r="J139" s="60"/>
      <c r="K139" s="226"/>
    </row>
    <row r="140" spans="1:11" x14ac:dyDescent="0.2">
      <c r="A140" s="20">
        <v>126</v>
      </c>
      <c r="B140" s="21" t="s">
        <v>204</v>
      </c>
      <c r="C140" s="10" t="s">
        <v>205</v>
      </c>
      <c r="D140" s="38">
        <f t="shared" ref="D140:D149" si="6">E140+K140</f>
        <v>257695092</v>
      </c>
      <c r="E140" s="38">
        <v>257695092</v>
      </c>
      <c r="F140" s="63"/>
      <c r="G140" s="63"/>
      <c r="H140" s="63">
        <v>250967715</v>
      </c>
      <c r="I140" s="60"/>
      <c r="J140" s="60"/>
      <c r="K140" s="226"/>
    </row>
    <row r="141" spans="1:11" x14ac:dyDescent="0.2">
      <c r="A141" s="20">
        <v>127</v>
      </c>
      <c r="B141" s="12" t="s">
        <v>206</v>
      </c>
      <c r="C141" s="10" t="s">
        <v>207</v>
      </c>
      <c r="D141" s="38">
        <f t="shared" si="6"/>
        <v>0</v>
      </c>
      <c r="E141" s="38">
        <v>0</v>
      </c>
      <c r="F141" s="63"/>
      <c r="G141" s="63"/>
      <c r="H141" s="63"/>
      <c r="I141" s="60"/>
      <c r="J141" s="60"/>
      <c r="K141" s="226"/>
    </row>
    <row r="142" spans="1:11" x14ac:dyDescent="0.2">
      <c r="A142" s="20">
        <v>128</v>
      </c>
      <c r="B142" s="21" t="s">
        <v>208</v>
      </c>
      <c r="C142" s="10" t="s">
        <v>209</v>
      </c>
      <c r="D142" s="38">
        <f t="shared" si="6"/>
        <v>241000693</v>
      </c>
      <c r="E142" s="38">
        <v>221253260</v>
      </c>
      <c r="F142" s="63">
        <v>221253260</v>
      </c>
      <c r="G142" s="63"/>
      <c r="H142" s="63"/>
      <c r="I142" s="60"/>
      <c r="J142" s="60"/>
      <c r="K142" s="226">
        <v>19747433</v>
      </c>
    </row>
    <row r="143" spans="1:11" x14ac:dyDescent="0.2">
      <c r="A143" s="20">
        <v>129</v>
      </c>
      <c r="B143" s="83" t="s">
        <v>252</v>
      </c>
      <c r="C143" s="41" t="s">
        <v>253</v>
      </c>
      <c r="D143" s="38">
        <f t="shared" si="6"/>
        <v>0</v>
      </c>
      <c r="E143" s="38">
        <v>0</v>
      </c>
      <c r="F143" s="62"/>
      <c r="G143" s="62"/>
      <c r="H143" s="62"/>
      <c r="I143" s="60"/>
      <c r="J143" s="60"/>
      <c r="K143" s="40"/>
    </row>
    <row r="144" spans="1:11" x14ac:dyDescent="0.2">
      <c r="A144" s="20">
        <v>130</v>
      </c>
      <c r="B144" s="86" t="s">
        <v>254</v>
      </c>
      <c r="C144" s="41" t="s">
        <v>255</v>
      </c>
      <c r="D144" s="38">
        <f t="shared" si="6"/>
        <v>0</v>
      </c>
      <c r="E144" s="38">
        <v>0</v>
      </c>
      <c r="F144" s="62"/>
      <c r="G144" s="62"/>
      <c r="H144" s="62"/>
      <c r="I144" s="60"/>
      <c r="J144" s="60"/>
      <c r="K144" s="40"/>
    </row>
    <row r="145" spans="1:56" x14ac:dyDescent="0.2">
      <c r="A145" s="20">
        <v>131</v>
      </c>
      <c r="B145" s="87" t="s">
        <v>256</v>
      </c>
      <c r="C145" s="135" t="s">
        <v>417</v>
      </c>
      <c r="D145" s="38">
        <f t="shared" si="6"/>
        <v>0</v>
      </c>
      <c r="E145" s="38">
        <v>0</v>
      </c>
      <c r="F145" s="62"/>
      <c r="G145" s="62"/>
      <c r="H145" s="62"/>
      <c r="I145" s="60"/>
      <c r="J145" s="60"/>
      <c r="K145" s="40"/>
    </row>
    <row r="146" spans="1:56" x14ac:dyDescent="0.2">
      <c r="A146" s="20">
        <v>132</v>
      </c>
      <c r="B146" s="20" t="s">
        <v>260</v>
      </c>
      <c r="C146" s="28" t="s">
        <v>261</v>
      </c>
      <c r="D146" s="38">
        <f t="shared" si="6"/>
        <v>0</v>
      </c>
      <c r="E146" s="38">
        <v>0</v>
      </c>
      <c r="F146" s="62"/>
      <c r="G146" s="62"/>
      <c r="H146" s="62"/>
      <c r="I146" s="60"/>
      <c r="J146" s="60"/>
      <c r="K146" s="40"/>
    </row>
    <row r="147" spans="1:56" s="4" customFormat="1" x14ac:dyDescent="0.2">
      <c r="A147" s="20">
        <v>133</v>
      </c>
      <c r="B147" s="52" t="s">
        <v>312</v>
      </c>
      <c r="C147" s="28" t="s">
        <v>311</v>
      </c>
      <c r="D147" s="38">
        <f t="shared" si="6"/>
        <v>0</v>
      </c>
      <c r="E147" s="38">
        <v>0</v>
      </c>
      <c r="F147" s="64"/>
      <c r="G147" s="64"/>
      <c r="H147" s="62"/>
      <c r="I147" s="60"/>
      <c r="J147" s="60"/>
      <c r="K147" s="4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134</v>
      </c>
      <c r="B148" s="52" t="s">
        <v>320</v>
      </c>
      <c r="C148" s="28" t="s">
        <v>317</v>
      </c>
      <c r="D148" s="38">
        <f t="shared" si="6"/>
        <v>4858857</v>
      </c>
      <c r="E148" s="38">
        <v>4858857</v>
      </c>
      <c r="F148" s="64"/>
      <c r="G148" s="64"/>
      <c r="H148" s="62">
        <v>4858857</v>
      </c>
      <c r="I148" s="60"/>
      <c r="J148" s="60"/>
      <c r="K148" s="4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14.25" customHeight="1" x14ac:dyDescent="0.2">
      <c r="A149" s="20">
        <v>135</v>
      </c>
      <c r="B149" s="52" t="s">
        <v>412</v>
      </c>
      <c r="C149" s="15" t="s">
        <v>413</v>
      </c>
      <c r="D149" s="38">
        <f t="shared" si="6"/>
        <v>288523</v>
      </c>
      <c r="E149" s="38">
        <v>288523</v>
      </c>
      <c r="F149" s="63"/>
      <c r="G149" s="63"/>
      <c r="H149" s="63"/>
      <c r="I149" s="60"/>
      <c r="J149" s="60"/>
      <c r="K149" s="226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  <row r="152" spans="1:56" x14ac:dyDescent="0.2">
      <c r="F152" s="4"/>
      <c r="G152" s="4"/>
      <c r="H152" s="4"/>
      <c r="I152" s="4"/>
      <c r="J152" s="4"/>
      <c r="K152" s="4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A152"/>
  <sheetViews>
    <sheetView zoomScale="90" zoomScaleNormal="90" workbookViewId="0">
      <pane xSplit="3" ySplit="8" topLeftCell="D129" activePane="bottomRight" state="frozen"/>
      <selection pane="topRight" activeCell="D1" sqref="D1"/>
      <selection pane="bottomLeft" activeCell="A9" sqref="A9"/>
      <selection pane="bottomRight" activeCell="T142" sqref="T142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8" width="12.42578125" style="4" customWidth="1"/>
    <col min="9" max="9" width="13.140625" style="4" customWidth="1"/>
    <col min="10" max="10" width="11" style="4" customWidth="1"/>
    <col min="11" max="11" width="14" style="4" customWidth="1"/>
    <col min="12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1.57031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2" spans="1:21" ht="26.25" customHeight="1" x14ac:dyDescent="0.2">
      <c r="A2" s="311" t="s">
        <v>432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264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278</v>
      </c>
    </row>
    <row r="4" spans="1:21" s="2" customFormat="1" ht="15.75" customHeight="1" x14ac:dyDescent="0.2">
      <c r="A4" s="299" t="s">
        <v>43</v>
      </c>
      <c r="B4" s="299" t="s">
        <v>56</v>
      </c>
      <c r="C4" s="300" t="s">
        <v>44</v>
      </c>
      <c r="D4" s="327" t="s">
        <v>286</v>
      </c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T4" s="126"/>
      <c r="U4" s="126"/>
    </row>
    <row r="5" spans="1:21" ht="15" customHeight="1" x14ac:dyDescent="0.2">
      <c r="A5" s="299"/>
      <c r="B5" s="299"/>
      <c r="C5" s="300"/>
      <c r="D5" s="312" t="s">
        <v>230</v>
      </c>
      <c r="E5" s="312" t="s">
        <v>458</v>
      </c>
      <c r="F5" s="315" t="s">
        <v>287</v>
      </c>
      <c r="G5" s="321" t="s">
        <v>406</v>
      </c>
      <c r="H5" s="318" t="s">
        <v>468</v>
      </c>
      <c r="I5" s="315" t="s">
        <v>463</v>
      </c>
      <c r="J5" s="265"/>
      <c r="K5" s="318" t="s">
        <v>466</v>
      </c>
      <c r="L5" s="315" t="s">
        <v>34</v>
      </c>
      <c r="M5" s="324" t="s">
        <v>275</v>
      </c>
      <c r="N5" s="325"/>
      <c r="O5" s="325"/>
      <c r="P5" s="325"/>
      <c r="Q5" s="325"/>
      <c r="R5" s="326"/>
    </row>
    <row r="6" spans="1:21" ht="14.25" customHeight="1" x14ac:dyDescent="0.2">
      <c r="A6" s="299"/>
      <c r="B6" s="299"/>
      <c r="C6" s="300"/>
      <c r="D6" s="313"/>
      <c r="E6" s="313"/>
      <c r="F6" s="316"/>
      <c r="G6" s="322"/>
      <c r="H6" s="319"/>
      <c r="I6" s="316"/>
      <c r="J6" s="266"/>
      <c r="K6" s="319"/>
      <c r="L6" s="316"/>
      <c r="M6" s="321" t="s">
        <v>407</v>
      </c>
      <c r="N6" s="315" t="s">
        <v>462</v>
      </c>
      <c r="O6" s="289" t="s">
        <v>455</v>
      </c>
      <c r="P6" s="289" t="s">
        <v>456</v>
      </c>
      <c r="Q6" s="289" t="s">
        <v>465</v>
      </c>
      <c r="R6" s="289" t="s">
        <v>457</v>
      </c>
    </row>
    <row r="7" spans="1:21" ht="135" customHeight="1" x14ac:dyDescent="0.2">
      <c r="A7" s="299"/>
      <c r="B7" s="299"/>
      <c r="C7" s="300"/>
      <c r="D7" s="314"/>
      <c r="E7" s="314"/>
      <c r="F7" s="317"/>
      <c r="G7" s="323"/>
      <c r="H7" s="320"/>
      <c r="I7" s="317"/>
      <c r="J7" s="267" t="s">
        <v>454</v>
      </c>
      <c r="K7" s="320"/>
      <c r="L7" s="317"/>
      <c r="M7" s="323"/>
      <c r="N7" s="317"/>
      <c r="O7" s="291"/>
      <c r="P7" s="291"/>
      <c r="Q7" s="291"/>
      <c r="R7" s="291"/>
    </row>
    <row r="8" spans="1:21" s="2" customFormat="1" x14ac:dyDescent="0.2">
      <c r="A8" s="281" t="s">
        <v>225</v>
      </c>
      <c r="B8" s="281"/>
      <c r="C8" s="281"/>
      <c r="D8" s="48">
        <f>D9+D10+D11</f>
        <v>41674987974</v>
      </c>
      <c r="E8" s="48">
        <f t="shared" ref="E8:R8" si="0">E9+E10+E11</f>
        <v>30587332772</v>
      </c>
      <c r="F8" s="48">
        <f t="shared" si="0"/>
        <v>4134580458</v>
      </c>
      <c r="G8" s="48">
        <f t="shared" si="0"/>
        <v>343786153</v>
      </c>
      <c r="H8" s="48">
        <f t="shared" si="0"/>
        <v>2327756</v>
      </c>
      <c r="I8" s="48">
        <f t="shared" si="0"/>
        <v>1289649058</v>
      </c>
      <c r="J8" s="48">
        <f t="shared" si="0"/>
        <v>67652002</v>
      </c>
      <c r="K8" s="48">
        <f t="shared" si="0"/>
        <v>152331706</v>
      </c>
      <c r="L8" s="48">
        <f t="shared" si="0"/>
        <v>5097328069</v>
      </c>
      <c r="M8" s="48">
        <f t="shared" si="0"/>
        <v>800141541</v>
      </c>
      <c r="N8" s="48">
        <f t="shared" si="0"/>
        <v>387095103</v>
      </c>
      <c r="O8" s="48">
        <f t="shared" si="0"/>
        <v>396102187</v>
      </c>
      <c r="P8" s="48">
        <f t="shared" si="0"/>
        <v>361295430</v>
      </c>
      <c r="Q8" s="48">
        <f t="shared" si="0"/>
        <v>253091271</v>
      </c>
      <c r="R8" s="48">
        <f t="shared" si="0"/>
        <v>126627552</v>
      </c>
      <c r="T8" s="126"/>
      <c r="U8" s="126"/>
    </row>
    <row r="9" spans="1:21" s="3" customFormat="1" ht="11.25" customHeight="1" x14ac:dyDescent="0.2">
      <c r="A9" s="5"/>
      <c r="B9" s="5"/>
      <c r="C9" s="11" t="s">
        <v>53</v>
      </c>
      <c r="D9" s="37">
        <v>3679643292</v>
      </c>
      <c r="E9" s="37">
        <v>3617001851</v>
      </c>
      <c r="F9" s="37">
        <v>62641441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T9" s="70"/>
      <c r="U9" s="70"/>
    </row>
    <row r="10" spans="1:21" s="3" customFormat="1" ht="11.25" customHeight="1" x14ac:dyDescent="0.2">
      <c r="A10" s="5"/>
      <c r="B10" s="5"/>
      <c r="C10" s="11" t="s">
        <v>280</v>
      </c>
      <c r="D10" s="37">
        <f t="shared" ref="D10" si="1">E10+F10+G10+I10+K10+L10</f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T10" s="70"/>
      <c r="U10" s="70"/>
    </row>
    <row r="11" spans="1:21" s="2" customFormat="1" x14ac:dyDescent="0.2">
      <c r="A11" s="281" t="s">
        <v>224</v>
      </c>
      <c r="B11" s="281"/>
      <c r="C11" s="281"/>
      <c r="D11" s="48">
        <f t="shared" ref="D11:R11" si="2">SUM(D12:D147)-D92</f>
        <v>37995344682</v>
      </c>
      <c r="E11" s="48">
        <f t="shared" si="2"/>
        <v>26970330921</v>
      </c>
      <c r="F11" s="48">
        <f t="shared" si="2"/>
        <v>4071939017</v>
      </c>
      <c r="G11" s="48">
        <f t="shared" si="2"/>
        <v>343786153</v>
      </c>
      <c r="H11" s="48">
        <f t="shared" ref="H11" si="3">SUM(H12:H147)-H92</f>
        <v>2327756</v>
      </c>
      <c r="I11" s="48">
        <f t="shared" si="2"/>
        <v>1289649058</v>
      </c>
      <c r="J11" s="48">
        <f t="shared" ref="J11" si="4">SUM(J12:J147)-J92</f>
        <v>67652002</v>
      </c>
      <c r="K11" s="48">
        <f t="shared" si="2"/>
        <v>152331706</v>
      </c>
      <c r="L11" s="48">
        <f t="shared" si="2"/>
        <v>5097328069</v>
      </c>
      <c r="M11" s="48">
        <f t="shared" si="2"/>
        <v>800141541</v>
      </c>
      <c r="N11" s="48">
        <f t="shared" si="2"/>
        <v>387095103</v>
      </c>
      <c r="O11" s="48">
        <f t="shared" si="2"/>
        <v>396102187</v>
      </c>
      <c r="P11" s="48">
        <f t="shared" si="2"/>
        <v>361295430</v>
      </c>
      <c r="Q11" s="48">
        <f t="shared" ref="Q11" si="5">SUM(Q12:Q147)-Q92</f>
        <v>253091271</v>
      </c>
      <c r="R11" s="48">
        <f t="shared" si="2"/>
        <v>126627552</v>
      </c>
      <c r="T11" s="126"/>
      <c r="U11" s="126"/>
    </row>
    <row r="12" spans="1:21" s="1" customFormat="1" ht="12" customHeight="1" x14ac:dyDescent="0.2">
      <c r="A12" s="20">
        <v>1</v>
      </c>
      <c r="B12" s="12" t="s">
        <v>57</v>
      </c>
      <c r="C12" s="10" t="s">
        <v>41</v>
      </c>
      <c r="D12" s="38">
        <f>E12+F12+G12+H12+I12+J12+K12+L12</f>
        <v>67665740</v>
      </c>
      <c r="E12" s="38">
        <v>67614916</v>
      </c>
      <c r="F12" s="38">
        <v>0</v>
      </c>
      <c r="G12" s="38">
        <v>0</v>
      </c>
      <c r="H12" s="38">
        <v>50824</v>
      </c>
      <c r="I12" s="38">
        <v>0</v>
      </c>
      <c r="J12" s="38">
        <v>0</v>
      </c>
      <c r="K12" s="38">
        <v>0</v>
      </c>
      <c r="L12" s="38"/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T12" s="71"/>
      <c r="U12" s="71"/>
    </row>
    <row r="13" spans="1:21" s="1" customFormat="1" x14ac:dyDescent="0.2">
      <c r="A13" s="20">
        <v>2</v>
      </c>
      <c r="B13" s="13" t="s">
        <v>58</v>
      </c>
      <c r="C13" s="10" t="s">
        <v>210</v>
      </c>
      <c r="D13" s="38">
        <f t="shared" ref="D13:D76" si="6">E13+F13+G13+H13+I13+J13+K13+L13</f>
        <v>55481427</v>
      </c>
      <c r="E13" s="38">
        <v>55440767</v>
      </c>
      <c r="F13" s="38">
        <v>0</v>
      </c>
      <c r="G13" s="38">
        <v>0</v>
      </c>
      <c r="H13" s="38">
        <v>40660</v>
      </c>
      <c r="I13" s="38">
        <v>0</v>
      </c>
      <c r="J13" s="38">
        <v>0</v>
      </c>
      <c r="K13" s="38">
        <v>0</v>
      </c>
      <c r="L13" s="38"/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T13" s="71"/>
      <c r="U13" s="71"/>
    </row>
    <row r="14" spans="1:21" s="19" customFormat="1" x14ac:dyDescent="0.2">
      <c r="A14" s="20">
        <v>3</v>
      </c>
      <c r="B14" s="21" t="s">
        <v>59</v>
      </c>
      <c r="C14" s="10" t="s">
        <v>5</v>
      </c>
      <c r="D14" s="39">
        <f t="shared" si="6"/>
        <v>327020258</v>
      </c>
      <c r="E14" s="39">
        <v>327020258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/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T14" s="132"/>
      <c r="U14" s="132"/>
    </row>
    <row r="15" spans="1:21" s="1" customFormat="1" ht="14.25" customHeight="1" x14ac:dyDescent="0.2">
      <c r="A15" s="20">
        <v>4</v>
      </c>
      <c r="B15" s="12" t="s">
        <v>60</v>
      </c>
      <c r="C15" s="10" t="s">
        <v>211</v>
      </c>
      <c r="D15" s="38">
        <f t="shared" si="6"/>
        <v>57918046</v>
      </c>
      <c r="E15" s="38">
        <v>57918046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/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T15" s="71"/>
      <c r="U15" s="71"/>
    </row>
    <row r="16" spans="1:21" s="1" customFormat="1" x14ac:dyDescent="0.2">
      <c r="A16" s="20">
        <v>5</v>
      </c>
      <c r="B16" s="12" t="s">
        <v>61</v>
      </c>
      <c r="C16" s="10" t="s">
        <v>8</v>
      </c>
      <c r="D16" s="38">
        <f t="shared" si="6"/>
        <v>68849395</v>
      </c>
      <c r="E16" s="38">
        <v>68829065</v>
      </c>
      <c r="F16" s="38">
        <v>0</v>
      </c>
      <c r="G16" s="38">
        <v>0</v>
      </c>
      <c r="H16" s="38">
        <v>20330</v>
      </c>
      <c r="I16" s="38">
        <v>0</v>
      </c>
      <c r="J16" s="38">
        <v>0</v>
      </c>
      <c r="K16" s="38">
        <v>0</v>
      </c>
      <c r="L16" s="38"/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T16" s="71"/>
      <c r="U16" s="71"/>
    </row>
    <row r="17" spans="1:21" s="19" customFormat="1" x14ac:dyDescent="0.2">
      <c r="A17" s="20">
        <v>6</v>
      </c>
      <c r="B17" s="21" t="s">
        <v>62</v>
      </c>
      <c r="C17" s="10" t="s">
        <v>63</v>
      </c>
      <c r="D17" s="39">
        <f t="shared" si="6"/>
        <v>939137414</v>
      </c>
      <c r="E17" s="39">
        <v>862429684</v>
      </c>
      <c r="F17" s="39">
        <v>485802</v>
      </c>
      <c r="G17" s="39">
        <v>0</v>
      </c>
      <c r="H17" s="39">
        <v>203298</v>
      </c>
      <c r="I17" s="39">
        <v>74826385</v>
      </c>
      <c r="J17" s="39">
        <v>0</v>
      </c>
      <c r="K17" s="39">
        <v>0</v>
      </c>
      <c r="L17" s="39">
        <v>1192245</v>
      </c>
      <c r="M17" s="39">
        <v>0</v>
      </c>
      <c r="N17" s="39">
        <v>1192245</v>
      </c>
      <c r="O17" s="39">
        <v>0</v>
      </c>
      <c r="P17" s="39">
        <v>0</v>
      </c>
      <c r="Q17" s="39">
        <v>0</v>
      </c>
      <c r="R17" s="39">
        <v>0</v>
      </c>
      <c r="T17" s="132"/>
      <c r="U17" s="132"/>
    </row>
    <row r="18" spans="1:21" s="1" customFormat="1" x14ac:dyDescent="0.2">
      <c r="A18" s="20">
        <v>7</v>
      </c>
      <c r="B18" s="12" t="s">
        <v>64</v>
      </c>
      <c r="C18" s="10" t="s">
        <v>212</v>
      </c>
      <c r="D18" s="38">
        <f t="shared" si="6"/>
        <v>284045114</v>
      </c>
      <c r="E18" s="38">
        <v>283750333</v>
      </c>
      <c r="F18" s="38">
        <v>0</v>
      </c>
      <c r="G18" s="38">
        <v>0</v>
      </c>
      <c r="H18" s="38">
        <v>294781</v>
      </c>
      <c r="I18" s="38">
        <v>0</v>
      </c>
      <c r="J18" s="38">
        <v>0</v>
      </c>
      <c r="K18" s="38">
        <v>0</v>
      </c>
      <c r="L18" s="38"/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T18" s="71"/>
      <c r="U18" s="71"/>
    </row>
    <row r="19" spans="1:21" s="1" customFormat="1" x14ac:dyDescent="0.2">
      <c r="A19" s="20">
        <v>8</v>
      </c>
      <c r="B19" s="21" t="s">
        <v>65</v>
      </c>
      <c r="C19" s="10" t="s">
        <v>17</v>
      </c>
      <c r="D19" s="38">
        <f t="shared" si="6"/>
        <v>53698919</v>
      </c>
      <c r="E19" s="38">
        <v>53671762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/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T19" s="71"/>
      <c r="U19" s="71"/>
    </row>
    <row r="20" spans="1:21" s="1" customFormat="1" x14ac:dyDescent="0.2">
      <c r="A20" s="20">
        <v>9</v>
      </c>
      <c r="B20" s="21" t="s">
        <v>66</v>
      </c>
      <c r="C20" s="10" t="s">
        <v>6</v>
      </c>
      <c r="D20" s="38">
        <f t="shared" si="6"/>
        <v>81118103</v>
      </c>
      <c r="E20" s="38">
        <v>81118103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/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T20" s="71"/>
      <c r="U20" s="71"/>
    </row>
    <row r="21" spans="1:21" s="1" customFormat="1" x14ac:dyDescent="0.2">
      <c r="A21" s="20">
        <v>10</v>
      </c>
      <c r="B21" s="21" t="s">
        <v>67</v>
      </c>
      <c r="C21" s="10" t="s">
        <v>18</v>
      </c>
      <c r="D21" s="38">
        <f t="shared" si="6"/>
        <v>65548417</v>
      </c>
      <c r="E21" s="38">
        <v>65507757</v>
      </c>
      <c r="F21" s="38">
        <v>0</v>
      </c>
      <c r="G21" s="38">
        <v>0</v>
      </c>
      <c r="H21" s="38">
        <v>40660</v>
      </c>
      <c r="I21" s="38">
        <v>0</v>
      </c>
      <c r="J21" s="38">
        <v>0</v>
      </c>
      <c r="K21" s="38">
        <v>0</v>
      </c>
      <c r="L21" s="38"/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T21" s="71"/>
      <c r="U21" s="71"/>
    </row>
    <row r="22" spans="1:21" s="1" customFormat="1" x14ac:dyDescent="0.2">
      <c r="A22" s="20">
        <v>11</v>
      </c>
      <c r="B22" s="21" t="s">
        <v>68</v>
      </c>
      <c r="C22" s="10" t="s">
        <v>7</v>
      </c>
      <c r="D22" s="38">
        <f t="shared" si="6"/>
        <v>68171437</v>
      </c>
      <c r="E22" s="38">
        <v>68171437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/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T22" s="71"/>
      <c r="U22" s="71"/>
    </row>
    <row r="23" spans="1:21" s="1" customFormat="1" x14ac:dyDescent="0.2">
      <c r="A23" s="20">
        <v>12</v>
      </c>
      <c r="B23" s="21" t="s">
        <v>69</v>
      </c>
      <c r="C23" s="10" t="s">
        <v>19</v>
      </c>
      <c r="D23" s="38">
        <f t="shared" si="6"/>
        <v>161810367</v>
      </c>
      <c r="E23" s="38">
        <v>161759543</v>
      </c>
      <c r="F23" s="38">
        <v>0</v>
      </c>
      <c r="G23" s="38">
        <v>0</v>
      </c>
      <c r="H23" s="38">
        <v>50824</v>
      </c>
      <c r="I23" s="38">
        <v>0</v>
      </c>
      <c r="J23" s="38">
        <v>0</v>
      </c>
      <c r="K23" s="38">
        <v>0</v>
      </c>
      <c r="L23" s="38"/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T23" s="71"/>
      <c r="U23" s="71"/>
    </row>
    <row r="24" spans="1:21" s="1" customFormat="1" x14ac:dyDescent="0.2">
      <c r="A24" s="20">
        <v>13</v>
      </c>
      <c r="B24" s="21" t="s">
        <v>231</v>
      </c>
      <c r="C24" s="10" t="s">
        <v>232</v>
      </c>
      <c r="D24" s="38">
        <f t="shared" si="6"/>
        <v>0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71"/>
      <c r="U24" s="71"/>
    </row>
    <row r="25" spans="1:21" s="1" customFormat="1" x14ac:dyDescent="0.2">
      <c r="A25" s="20">
        <v>14</v>
      </c>
      <c r="B25" s="21" t="s">
        <v>70</v>
      </c>
      <c r="C25" s="10" t="s">
        <v>22</v>
      </c>
      <c r="D25" s="38">
        <f t="shared" si="6"/>
        <v>74899109</v>
      </c>
      <c r="E25" s="38">
        <v>74878779</v>
      </c>
      <c r="F25" s="38">
        <v>0</v>
      </c>
      <c r="G25" s="38">
        <v>0</v>
      </c>
      <c r="H25" s="38">
        <v>20330</v>
      </c>
      <c r="I25" s="38">
        <v>0</v>
      </c>
      <c r="J25" s="38">
        <v>0</v>
      </c>
      <c r="K25" s="38">
        <v>0</v>
      </c>
      <c r="L25" s="38"/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T25" s="71"/>
      <c r="U25" s="71"/>
    </row>
    <row r="26" spans="1:21" s="1" customFormat="1" x14ac:dyDescent="0.2">
      <c r="A26" s="20">
        <v>15</v>
      </c>
      <c r="B26" s="21" t="s">
        <v>71</v>
      </c>
      <c r="C26" s="10" t="s">
        <v>10</v>
      </c>
      <c r="D26" s="38">
        <f t="shared" si="6"/>
        <v>108184820</v>
      </c>
      <c r="E26" s="38">
        <v>108184820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T26" s="71"/>
      <c r="U26" s="71"/>
    </row>
    <row r="27" spans="1:21" s="1" customFormat="1" x14ac:dyDescent="0.2">
      <c r="A27" s="20">
        <v>16</v>
      </c>
      <c r="B27" s="21" t="s">
        <v>72</v>
      </c>
      <c r="C27" s="10" t="s">
        <v>343</v>
      </c>
      <c r="D27" s="38">
        <f t="shared" si="6"/>
        <v>161516461</v>
      </c>
      <c r="E27" s="38">
        <v>161516461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/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T27" s="71"/>
      <c r="U27" s="71"/>
    </row>
    <row r="28" spans="1:21" s="19" customFormat="1" x14ac:dyDescent="0.2">
      <c r="A28" s="20">
        <v>17</v>
      </c>
      <c r="B28" s="21" t="s">
        <v>73</v>
      </c>
      <c r="C28" s="10" t="s">
        <v>9</v>
      </c>
      <c r="D28" s="39">
        <f t="shared" si="6"/>
        <v>890320710</v>
      </c>
      <c r="E28" s="39">
        <v>838380246</v>
      </c>
      <c r="F28" s="39">
        <v>810022</v>
      </c>
      <c r="G28" s="39">
        <v>0</v>
      </c>
      <c r="H28" s="39">
        <v>20330</v>
      </c>
      <c r="I28" s="39">
        <v>40241171</v>
      </c>
      <c r="J28" s="39">
        <v>0</v>
      </c>
      <c r="K28" s="39">
        <v>0</v>
      </c>
      <c r="L28" s="39">
        <v>10868941</v>
      </c>
      <c r="M28" s="39">
        <v>0</v>
      </c>
      <c r="N28" s="39">
        <v>1192245</v>
      </c>
      <c r="O28" s="39">
        <v>0</v>
      </c>
      <c r="P28" s="39">
        <v>0</v>
      </c>
      <c r="Q28" s="39">
        <v>0</v>
      </c>
      <c r="R28" s="39">
        <v>0</v>
      </c>
      <c r="T28" s="132"/>
      <c r="U28" s="132"/>
    </row>
    <row r="29" spans="1:21" s="1" customFormat="1" x14ac:dyDescent="0.2">
      <c r="A29" s="20">
        <v>18</v>
      </c>
      <c r="B29" s="12" t="s">
        <v>74</v>
      </c>
      <c r="C29" s="10" t="s">
        <v>11</v>
      </c>
      <c r="D29" s="38">
        <f t="shared" si="6"/>
        <v>39459401</v>
      </c>
      <c r="E29" s="38">
        <v>39428907</v>
      </c>
      <c r="F29" s="38">
        <v>0</v>
      </c>
      <c r="G29" s="38">
        <v>0</v>
      </c>
      <c r="H29" s="38">
        <v>30494</v>
      </c>
      <c r="I29" s="38">
        <v>0</v>
      </c>
      <c r="J29" s="38">
        <v>0</v>
      </c>
      <c r="K29" s="38">
        <v>0</v>
      </c>
      <c r="L29" s="38"/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T29" s="71"/>
      <c r="U29" s="71"/>
    </row>
    <row r="30" spans="1:21" s="1" customFormat="1" x14ac:dyDescent="0.2">
      <c r="A30" s="20">
        <v>19</v>
      </c>
      <c r="B30" s="12" t="s">
        <v>75</v>
      </c>
      <c r="C30" s="10" t="s">
        <v>213</v>
      </c>
      <c r="D30" s="38">
        <f t="shared" si="6"/>
        <v>40145645</v>
      </c>
      <c r="E30" s="38">
        <v>40145645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/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T30" s="71"/>
      <c r="U30" s="71"/>
    </row>
    <row r="31" spans="1:21" x14ac:dyDescent="0.2">
      <c r="A31" s="20">
        <v>20</v>
      </c>
      <c r="B31" s="12" t="s">
        <v>76</v>
      </c>
      <c r="C31" s="10" t="s">
        <v>344</v>
      </c>
      <c r="D31" s="40">
        <f t="shared" si="6"/>
        <v>271471947</v>
      </c>
      <c r="E31" s="40">
        <v>271458067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</row>
    <row r="32" spans="1:21" s="1" customFormat="1" x14ac:dyDescent="0.2">
      <c r="A32" s="20">
        <v>21</v>
      </c>
      <c r="B32" s="12" t="s">
        <v>77</v>
      </c>
      <c r="C32" s="10" t="s">
        <v>38</v>
      </c>
      <c r="D32" s="38">
        <f t="shared" si="6"/>
        <v>523394077</v>
      </c>
      <c r="E32" s="38">
        <v>475251081</v>
      </c>
      <c r="F32" s="38">
        <v>13880</v>
      </c>
      <c r="G32" s="38">
        <v>22406365</v>
      </c>
      <c r="H32" s="38">
        <v>0</v>
      </c>
      <c r="I32" s="38">
        <v>16456746</v>
      </c>
      <c r="J32" s="38">
        <v>0</v>
      </c>
      <c r="K32" s="38">
        <v>0</v>
      </c>
      <c r="L32" s="38">
        <v>9266005</v>
      </c>
      <c r="M32" s="38">
        <v>0</v>
      </c>
      <c r="N32" s="38">
        <v>545264</v>
      </c>
      <c r="O32" s="38">
        <v>0</v>
      </c>
      <c r="P32" s="38">
        <v>0</v>
      </c>
      <c r="Q32" s="38">
        <v>0</v>
      </c>
      <c r="R32" s="38">
        <v>0</v>
      </c>
      <c r="T32" s="71"/>
      <c r="U32" s="71"/>
    </row>
    <row r="33" spans="1:21" s="19" customFormat="1" x14ac:dyDescent="0.2">
      <c r="A33" s="20">
        <v>22</v>
      </c>
      <c r="B33" s="21" t="s">
        <v>78</v>
      </c>
      <c r="C33" s="10" t="s">
        <v>79</v>
      </c>
      <c r="D33" s="39">
        <f t="shared" si="6"/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T33" s="132"/>
      <c r="U33" s="132"/>
    </row>
    <row r="34" spans="1:21" s="1" customFormat="1" ht="12" customHeight="1" x14ac:dyDescent="0.2">
      <c r="A34" s="20">
        <v>23</v>
      </c>
      <c r="B34" s="21" t="s">
        <v>80</v>
      </c>
      <c r="C34" s="10" t="s">
        <v>81</v>
      </c>
      <c r="D34" s="38">
        <f t="shared" si="6"/>
        <v>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71"/>
      <c r="U34" s="71"/>
    </row>
    <row r="35" spans="1:21" s="1" customFormat="1" ht="24" x14ac:dyDescent="0.2">
      <c r="A35" s="20">
        <v>24</v>
      </c>
      <c r="B35" s="21" t="s">
        <v>82</v>
      </c>
      <c r="C35" s="10" t="s">
        <v>83</v>
      </c>
      <c r="D35" s="38">
        <f t="shared" si="6"/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71"/>
      <c r="U35" s="71"/>
    </row>
    <row r="36" spans="1:21" s="1" customFormat="1" x14ac:dyDescent="0.2">
      <c r="A36" s="20">
        <v>25</v>
      </c>
      <c r="B36" s="12" t="s">
        <v>84</v>
      </c>
      <c r="C36" s="10" t="s">
        <v>85</v>
      </c>
      <c r="D36" s="38">
        <f t="shared" si="6"/>
        <v>2345378569</v>
      </c>
      <c r="E36" s="38">
        <v>1965280741</v>
      </c>
      <c r="F36" s="38">
        <v>83465539</v>
      </c>
      <c r="G36" s="38">
        <v>0</v>
      </c>
      <c r="H36" s="38">
        <v>0</v>
      </c>
      <c r="I36" s="38">
        <v>92234977</v>
      </c>
      <c r="J36" s="38">
        <v>0</v>
      </c>
      <c r="K36" s="38">
        <v>9485833</v>
      </c>
      <c r="L36" s="38">
        <v>194911479</v>
      </c>
      <c r="M36" s="38">
        <v>51722180</v>
      </c>
      <c r="N36" s="38">
        <v>1464877</v>
      </c>
      <c r="O36" s="38">
        <v>0</v>
      </c>
      <c r="P36" s="38">
        <v>0</v>
      </c>
      <c r="Q36" s="38">
        <v>24358005</v>
      </c>
      <c r="R36" s="38">
        <v>0</v>
      </c>
      <c r="T36" s="71"/>
      <c r="U36" s="71"/>
    </row>
    <row r="37" spans="1:21" s="1" customFormat="1" ht="15.75" customHeight="1" x14ac:dyDescent="0.2">
      <c r="A37" s="20">
        <v>26</v>
      </c>
      <c r="B37" s="21" t="s">
        <v>86</v>
      </c>
      <c r="C37" s="10" t="s">
        <v>87</v>
      </c>
      <c r="D37" s="38">
        <f t="shared" si="6"/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T37" s="71"/>
      <c r="U37" s="71"/>
    </row>
    <row r="38" spans="1:21" s="1" customFormat="1" x14ac:dyDescent="0.2">
      <c r="A38" s="20">
        <v>27</v>
      </c>
      <c r="B38" s="13" t="s">
        <v>88</v>
      </c>
      <c r="C38" s="10" t="s">
        <v>89</v>
      </c>
      <c r="D38" s="38">
        <f t="shared" si="6"/>
        <v>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T38" s="71"/>
      <c r="U38" s="71"/>
    </row>
    <row r="39" spans="1:21" s="19" customFormat="1" x14ac:dyDescent="0.2">
      <c r="A39" s="20">
        <v>28</v>
      </c>
      <c r="B39" s="13" t="s">
        <v>90</v>
      </c>
      <c r="C39" s="10" t="s">
        <v>39</v>
      </c>
      <c r="D39" s="39">
        <f t="shared" si="6"/>
        <v>623775482</v>
      </c>
      <c r="E39" s="39">
        <v>573466651</v>
      </c>
      <c r="F39" s="39">
        <v>29655</v>
      </c>
      <c r="G39" s="39">
        <v>0</v>
      </c>
      <c r="H39" s="39">
        <v>111814</v>
      </c>
      <c r="I39" s="39">
        <v>17013951</v>
      </c>
      <c r="J39" s="39">
        <v>0</v>
      </c>
      <c r="K39" s="39">
        <v>0</v>
      </c>
      <c r="L39" s="39">
        <v>33153411</v>
      </c>
      <c r="M39" s="39">
        <v>0</v>
      </c>
      <c r="N39" s="39">
        <v>1192245</v>
      </c>
      <c r="O39" s="39">
        <v>0</v>
      </c>
      <c r="P39" s="39">
        <v>0</v>
      </c>
      <c r="Q39" s="39">
        <v>0</v>
      </c>
      <c r="R39" s="39">
        <v>0</v>
      </c>
      <c r="T39" s="132"/>
      <c r="U39" s="132"/>
    </row>
    <row r="40" spans="1:21" x14ac:dyDescent="0.2">
      <c r="A40" s="20">
        <v>29</v>
      </c>
      <c r="B40" s="12" t="s">
        <v>91</v>
      </c>
      <c r="C40" s="10" t="s">
        <v>37</v>
      </c>
      <c r="D40" s="40">
        <f t="shared" si="6"/>
        <v>790068765</v>
      </c>
      <c r="E40" s="40">
        <v>682271424</v>
      </c>
      <c r="F40" s="40">
        <v>329500</v>
      </c>
      <c r="G40" s="40">
        <v>0</v>
      </c>
      <c r="H40" s="40">
        <v>0</v>
      </c>
      <c r="I40" s="40">
        <v>76536764</v>
      </c>
      <c r="J40" s="40">
        <v>0</v>
      </c>
      <c r="K40" s="40">
        <v>848804</v>
      </c>
      <c r="L40" s="40">
        <v>30082273</v>
      </c>
      <c r="M40" s="40">
        <v>0</v>
      </c>
      <c r="N40" s="40">
        <v>817896</v>
      </c>
      <c r="O40" s="40">
        <v>0</v>
      </c>
      <c r="P40" s="40">
        <v>0</v>
      </c>
      <c r="Q40" s="40">
        <v>0</v>
      </c>
      <c r="R40" s="40">
        <v>0</v>
      </c>
    </row>
    <row r="41" spans="1:21" s="1" customFormat="1" x14ac:dyDescent="0.2">
      <c r="A41" s="20">
        <v>30</v>
      </c>
      <c r="B41" s="13" t="s">
        <v>92</v>
      </c>
      <c r="C41" s="10" t="s">
        <v>16</v>
      </c>
      <c r="D41" s="38">
        <f t="shared" si="6"/>
        <v>70337911</v>
      </c>
      <c r="E41" s="38">
        <v>70337911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/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T41" s="71"/>
      <c r="U41" s="71"/>
    </row>
    <row r="42" spans="1:21" s="1" customFormat="1" x14ac:dyDescent="0.2">
      <c r="A42" s="20">
        <v>31</v>
      </c>
      <c r="B42" s="21" t="s">
        <v>93</v>
      </c>
      <c r="C42" s="10" t="s">
        <v>21</v>
      </c>
      <c r="D42" s="38">
        <f t="shared" si="6"/>
        <v>393690058</v>
      </c>
      <c r="E42" s="38">
        <v>381716509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11647090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T42" s="71"/>
      <c r="U42" s="71"/>
    </row>
    <row r="43" spans="1:21" s="1" customFormat="1" x14ac:dyDescent="0.2">
      <c r="A43" s="20">
        <v>32</v>
      </c>
      <c r="B43" s="13" t="s">
        <v>94</v>
      </c>
      <c r="C43" s="10" t="s">
        <v>24</v>
      </c>
      <c r="D43" s="38">
        <f t="shared" si="6"/>
        <v>84944308</v>
      </c>
      <c r="E43" s="38">
        <v>84822330</v>
      </c>
      <c r="F43" s="38">
        <v>0</v>
      </c>
      <c r="G43" s="38">
        <v>0</v>
      </c>
      <c r="H43" s="38">
        <v>121978</v>
      </c>
      <c r="I43" s="38">
        <v>0</v>
      </c>
      <c r="J43" s="38">
        <v>0</v>
      </c>
      <c r="K43" s="38">
        <v>0</v>
      </c>
      <c r="L43" s="38"/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T43" s="71"/>
      <c r="U43" s="71"/>
    </row>
    <row r="44" spans="1:21" x14ac:dyDescent="0.2">
      <c r="A44" s="20">
        <v>33</v>
      </c>
      <c r="B44" s="12" t="s">
        <v>95</v>
      </c>
      <c r="C44" s="10" t="s">
        <v>214</v>
      </c>
      <c r="D44" s="40">
        <f t="shared" si="6"/>
        <v>282401618</v>
      </c>
      <c r="E44" s="40">
        <v>282401618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/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21" s="1" customFormat="1" x14ac:dyDescent="0.2">
      <c r="A45" s="20">
        <v>34</v>
      </c>
      <c r="B45" s="14" t="s">
        <v>96</v>
      </c>
      <c r="C45" s="15" t="s">
        <v>215</v>
      </c>
      <c r="D45" s="38">
        <f t="shared" si="6"/>
        <v>78244636</v>
      </c>
      <c r="E45" s="38">
        <v>78244636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/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T45" s="71"/>
      <c r="U45" s="71"/>
    </row>
    <row r="46" spans="1:21" s="1" customFormat="1" x14ac:dyDescent="0.2">
      <c r="A46" s="20">
        <v>35</v>
      </c>
      <c r="B46" s="12" t="s">
        <v>97</v>
      </c>
      <c r="C46" s="10" t="s">
        <v>216</v>
      </c>
      <c r="D46" s="38">
        <f t="shared" si="6"/>
        <v>50367120</v>
      </c>
      <c r="E46" s="38">
        <v>50326460</v>
      </c>
      <c r="F46" s="38">
        <v>0</v>
      </c>
      <c r="G46" s="38">
        <v>0</v>
      </c>
      <c r="H46" s="38">
        <v>40660</v>
      </c>
      <c r="I46" s="38">
        <v>0</v>
      </c>
      <c r="J46" s="38">
        <v>0</v>
      </c>
      <c r="K46" s="38">
        <v>0</v>
      </c>
      <c r="L46" s="38"/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T46" s="71"/>
      <c r="U46" s="71"/>
    </row>
    <row r="47" spans="1:21" s="1" customFormat="1" x14ac:dyDescent="0.2">
      <c r="A47" s="20">
        <v>36</v>
      </c>
      <c r="B47" s="12" t="s">
        <v>98</v>
      </c>
      <c r="C47" s="10" t="s">
        <v>23</v>
      </c>
      <c r="D47" s="38">
        <f t="shared" si="6"/>
        <v>75264737</v>
      </c>
      <c r="E47" s="38">
        <v>75254573</v>
      </c>
      <c r="F47" s="38">
        <v>0</v>
      </c>
      <c r="G47" s="38">
        <v>0</v>
      </c>
      <c r="H47" s="38">
        <v>10164</v>
      </c>
      <c r="I47" s="38">
        <v>0</v>
      </c>
      <c r="J47" s="38">
        <v>0</v>
      </c>
      <c r="K47" s="38">
        <v>0</v>
      </c>
      <c r="L47" s="38"/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T47" s="71"/>
      <c r="U47" s="71"/>
    </row>
    <row r="48" spans="1:21" s="1" customFormat="1" x14ac:dyDescent="0.2">
      <c r="A48" s="20">
        <v>37</v>
      </c>
      <c r="B48" s="21" t="s">
        <v>99</v>
      </c>
      <c r="C48" s="10" t="s">
        <v>20</v>
      </c>
      <c r="D48" s="38">
        <f t="shared" si="6"/>
        <v>39078010</v>
      </c>
      <c r="E48" s="38">
        <v>39078010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/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T48" s="71"/>
      <c r="U48" s="71"/>
    </row>
    <row r="49" spans="1:21" s="1" customFormat="1" x14ac:dyDescent="0.2">
      <c r="A49" s="20">
        <v>38</v>
      </c>
      <c r="B49" s="13" t="s">
        <v>100</v>
      </c>
      <c r="C49" s="10" t="s">
        <v>101</v>
      </c>
      <c r="D49" s="38">
        <f t="shared" si="6"/>
        <v>62833092</v>
      </c>
      <c r="E49" s="38">
        <v>49157898</v>
      </c>
      <c r="F49" s="38">
        <v>41640</v>
      </c>
      <c r="G49" s="38">
        <v>0</v>
      </c>
      <c r="H49" s="38">
        <v>0</v>
      </c>
      <c r="I49" s="38">
        <v>2522586</v>
      </c>
      <c r="J49" s="38">
        <v>0</v>
      </c>
      <c r="K49" s="38">
        <v>0</v>
      </c>
      <c r="L49" s="38">
        <v>11110968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T49" s="71"/>
      <c r="U49" s="71"/>
    </row>
    <row r="50" spans="1:21" s="19" customFormat="1" x14ac:dyDescent="0.2">
      <c r="A50" s="20">
        <v>39</v>
      </c>
      <c r="B50" s="21" t="s">
        <v>102</v>
      </c>
      <c r="C50" s="10" t="s">
        <v>103</v>
      </c>
      <c r="D50" s="39">
        <f t="shared" si="6"/>
        <v>612422147</v>
      </c>
      <c r="E50" s="39">
        <v>608809442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3598825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T50" s="132"/>
      <c r="U50" s="132"/>
    </row>
    <row r="51" spans="1:21" s="1" customFormat="1" x14ac:dyDescent="0.2">
      <c r="A51" s="20">
        <v>40</v>
      </c>
      <c r="B51" s="12" t="s">
        <v>104</v>
      </c>
      <c r="C51" s="10" t="s">
        <v>221</v>
      </c>
      <c r="D51" s="38">
        <f t="shared" si="6"/>
        <v>77361224</v>
      </c>
      <c r="E51" s="38">
        <v>77290070</v>
      </c>
      <c r="F51" s="38">
        <v>0</v>
      </c>
      <c r="G51" s="38">
        <v>0</v>
      </c>
      <c r="H51" s="38">
        <v>71154</v>
      </c>
      <c r="I51" s="38">
        <v>0</v>
      </c>
      <c r="J51" s="38">
        <v>0</v>
      </c>
      <c r="K51" s="38">
        <v>0</v>
      </c>
      <c r="L51" s="38"/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T51" s="71"/>
      <c r="U51" s="71"/>
    </row>
    <row r="52" spans="1:21" s="1" customFormat="1" ht="10.5" customHeight="1" x14ac:dyDescent="0.2">
      <c r="A52" s="20">
        <v>41</v>
      </c>
      <c r="B52" s="12" t="s">
        <v>105</v>
      </c>
      <c r="C52" s="10" t="s">
        <v>2</v>
      </c>
      <c r="D52" s="38">
        <f t="shared" si="6"/>
        <v>369392368</v>
      </c>
      <c r="E52" s="38">
        <v>369348507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/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T52" s="71"/>
      <c r="U52" s="71"/>
    </row>
    <row r="53" spans="1:21" s="1" customFormat="1" x14ac:dyDescent="0.2">
      <c r="A53" s="20">
        <v>42</v>
      </c>
      <c r="B53" s="21" t="s">
        <v>106</v>
      </c>
      <c r="C53" s="10" t="s">
        <v>3</v>
      </c>
      <c r="D53" s="38">
        <f t="shared" si="6"/>
        <v>56991214</v>
      </c>
      <c r="E53" s="38">
        <v>56991214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/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T53" s="71"/>
      <c r="U53" s="71"/>
    </row>
    <row r="54" spans="1:21" s="1" customFormat="1" x14ac:dyDescent="0.2">
      <c r="A54" s="20">
        <v>43</v>
      </c>
      <c r="B54" s="13" t="s">
        <v>152</v>
      </c>
      <c r="C54" s="10" t="s">
        <v>32</v>
      </c>
      <c r="D54" s="38">
        <f t="shared" si="6"/>
        <v>106342348</v>
      </c>
      <c r="E54" s="38">
        <v>106256454</v>
      </c>
      <c r="F54" s="38">
        <v>55400</v>
      </c>
      <c r="G54" s="38">
        <v>0</v>
      </c>
      <c r="H54" s="38">
        <v>30494</v>
      </c>
      <c r="I54" s="38">
        <v>0</v>
      </c>
      <c r="J54" s="38">
        <v>0</v>
      </c>
      <c r="K54" s="38">
        <v>0</v>
      </c>
      <c r="L54" s="38"/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T54" s="71"/>
      <c r="U54" s="71"/>
    </row>
    <row r="55" spans="1:21" s="1" customFormat="1" x14ac:dyDescent="0.2">
      <c r="A55" s="20">
        <v>44</v>
      </c>
      <c r="B55" s="21" t="s">
        <v>107</v>
      </c>
      <c r="C55" s="10" t="s">
        <v>217</v>
      </c>
      <c r="D55" s="38">
        <f t="shared" si="6"/>
        <v>91586838</v>
      </c>
      <c r="E55" s="38">
        <v>91557509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/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T55" s="71"/>
      <c r="U55" s="71"/>
    </row>
    <row r="56" spans="1:21" s="1" customFormat="1" ht="10.5" customHeight="1" x14ac:dyDescent="0.2">
      <c r="A56" s="20">
        <v>45</v>
      </c>
      <c r="B56" s="13" t="s">
        <v>108</v>
      </c>
      <c r="C56" s="10" t="s">
        <v>0</v>
      </c>
      <c r="D56" s="38">
        <f t="shared" si="6"/>
        <v>125610860</v>
      </c>
      <c r="E56" s="38">
        <v>125610860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/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T56" s="71"/>
      <c r="U56" s="71"/>
    </row>
    <row r="57" spans="1:21" s="1" customFormat="1" x14ac:dyDescent="0.2">
      <c r="A57" s="20">
        <v>46</v>
      </c>
      <c r="B57" s="21" t="s">
        <v>109</v>
      </c>
      <c r="C57" s="10" t="s">
        <v>4</v>
      </c>
      <c r="D57" s="38">
        <f t="shared" si="6"/>
        <v>40495509</v>
      </c>
      <c r="E57" s="38">
        <v>40495509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/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T57" s="71"/>
      <c r="U57" s="71"/>
    </row>
    <row r="58" spans="1:21" s="1" customFormat="1" x14ac:dyDescent="0.2">
      <c r="A58" s="20">
        <v>47</v>
      </c>
      <c r="B58" s="13" t="s">
        <v>110</v>
      </c>
      <c r="C58" s="10" t="s">
        <v>1</v>
      </c>
      <c r="D58" s="38">
        <f t="shared" si="6"/>
        <v>77861925</v>
      </c>
      <c r="E58" s="38">
        <v>77861925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/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T58" s="71"/>
      <c r="U58" s="71"/>
    </row>
    <row r="59" spans="1:21" s="1" customFormat="1" x14ac:dyDescent="0.2">
      <c r="A59" s="20">
        <v>48</v>
      </c>
      <c r="B59" s="21" t="s">
        <v>111</v>
      </c>
      <c r="C59" s="10" t="s">
        <v>218</v>
      </c>
      <c r="D59" s="38">
        <f t="shared" si="6"/>
        <v>107306140</v>
      </c>
      <c r="E59" s="38">
        <v>107306140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71"/>
      <c r="U59" s="71"/>
    </row>
    <row r="60" spans="1:21" s="1" customFormat="1" x14ac:dyDescent="0.2">
      <c r="A60" s="20">
        <v>49</v>
      </c>
      <c r="B60" s="21" t="s">
        <v>112</v>
      </c>
      <c r="C60" s="10" t="s">
        <v>25</v>
      </c>
      <c r="D60" s="38">
        <f t="shared" si="6"/>
        <v>733345736</v>
      </c>
      <c r="E60" s="38">
        <v>602427982</v>
      </c>
      <c r="F60" s="38">
        <v>97160</v>
      </c>
      <c r="G60" s="38">
        <v>130749440</v>
      </c>
      <c r="H60" s="38">
        <v>71154</v>
      </c>
      <c r="I60" s="38">
        <v>0</v>
      </c>
      <c r="J60" s="38">
        <v>0</v>
      </c>
      <c r="K60" s="38">
        <v>0</v>
      </c>
      <c r="L60" s="38"/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T60" s="71"/>
      <c r="U60" s="71"/>
    </row>
    <row r="61" spans="1:21" s="1" customFormat="1" x14ac:dyDescent="0.2">
      <c r="A61" s="20">
        <v>50</v>
      </c>
      <c r="B61" s="21" t="s">
        <v>160</v>
      </c>
      <c r="C61" s="10" t="s">
        <v>52</v>
      </c>
      <c r="D61" s="38">
        <f t="shared" si="6"/>
        <v>81056271</v>
      </c>
      <c r="E61" s="38">
        <v>80985117</v>
      </c>
      <c r="F61" s="38">
        <v>0</v>
      </c>
      <c r="G61" s="38">
        <v>0</v>
      </c>
      <c r="H61" s="38">
        <v>71154</v>
      </c>
      <c r="I61" s="38">
        <v>0</v>
      </c>
      <c r="J61" s="38">
        <v>0</v>
      </c>
      <c r="K61" s="38">
        <v>0</v>
      </c>
      <c r="L61" s="38"/>
      <c r="M61" s="38"/>
      <c r="N61" s="38"/>
      <c r="O61" s="38"/>
      <c r="P61" s="38"/>
      <c r="Q61" s="38"/>
      <c r="R61" s="38"/>
      <c r="T61" s="71"/>
      <c r="U61" s="71"/>
    </row>
    <row r="62" spans="1:21" s="1" customFormat="1" x14ac:dyDescent="0.2">
      <c r="A62" s="20">
        <v>51</v>
      </c>
      <c r="B62" s="21" t="s">
        <v>113</v>
      </c>
      <c r="C62" s="10" t="s">
        <v>219</v>
      </c>
      <c r="D62" s="38">
        <f t="shared" si="6"/>
        <v>61913425</v>
      </c>
      <c r="E62" s="38">
        <v>61903261</v>
      </c>
      <c r="F62" s="38">
        <v>0</v>
      </c>
      <c r="G62" s="38">
        <v>0</v>
      </c>
      <c r="H62" s="38">
        <v>10164</v>
      </c>
      <c r="I62" s="38">
        <v>0</v>
      </c>
      <c r="J62" s="38">
        <v>0</v>
      </c>
      <c r="K62" s="38">
        <v>0</v>
      </c>
      <c r="L62" s="38"/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T62" s="71"/>
      <c r="U62" s="71"/>
    </row>
    <row r="63" spans="1:21" s="1" customFormat="1" x14ac:dyDescent="0.2">
      <c r="A63" s="20">
        <v>52</v>
      </c>
      <c r="B63" s="13" t="s">
        <v>162</v>
      </c>
      <c r="C63" s="10" t="s">
        <v>220</v>
      </c>
      <c r="D63" s="38">
        <f t="shared" si="6"/>
        <v>65568236</v>
      </c>
      <c r="E63" s="38">
        <v>65405598</v>
      </c>
      <c r="F63" s="38">
        <v>0</v>
      </c>
      <c r="G63" s="38">
        <v>0</v>
      </c>
      <c r="H63" s="38">
        <v>162638</v>
      </c>
      <c r="I63" s="38">
        <v>0</v>
      </c>
      <c r="J63" s="38">
        <v>0</v>
      </c>
      <c r="K63" s="38">
        <v>0</v>
      </c>
      <c r="L63" s="38"/>
      <c r="M63" s="38">
        <v>0</v>
      </c>
      <c r="N63" s="38"/>
      <c r="O63" s="38"/>
      <c r="P63" s="38"/>
      <c r="Q63" s="38"/>
      <c r="R63" s="38"/>
      <c r="T63" s="71"/>
      <c r="U63" s="71"/>
    </row>
    <row r="64" spans="1:21" s="1" customFormat="1" x14ac:dyDescent="0.2">
      <c r="A64" s="20">
        <v>53</v>
      </c>
      <c r="B64" s="21" t="s">
        <v>223</v>
      </c>
      <c r="C64" s="10" t="s">
        <v>222</v>
      </c>
      <c r="D64" s="38">
        <f t="shared" si="6"/>
        <v>424166442</v>
      </c>
      <c r="E64" s="38">
        <v>270916363</v>
      </c>
      <c r="F64" s="38">
        <v>0</v>
      </c>
      <c r="G64" s="38">
        <v>0</v>
      </c>
      <c r="H64" s="38">
        <v>0</v>
      </c>
      <c r="I64" s="38">
        <v>114964755</v>
      </c>
      <c r="J64" s="38">
        <v>2308653</v>
      </c>
      <c r="K64" s="38">
        <v>0</v>
      </c>
      <c r="L64" s="38">
        <v>35976671</v>
      </c>
      <c r="M64" s="38">
        <v>0</v>
      </c>
      <c r="N64" s="38">
        <v>15844118</v>
      </c>
      <c r="O64" s="38">
        <v>14085706</v>
      </c>
      <c r="P64" s="38">
        <v>0</v>
      </c>
      <c r="Q64" s="38">
        <v>0</v>
      </c>
      <c r="R64" s="38">
        <v>0</v>
      </c>
      <c r="T64" s="71"/>
      <c r="U64" s="71"/>
    </row>
    <row r="65" spans="1:21" s="1" customFormat="1" x14ac:dyDescent="0.2">
      <c r="A65" s="20">
        <v>54</v>
      </c>
      <c r="B65" s="21" t="s">
        <v>233</v>
      </c>
      <c r="C65" s="10" t="s">
        <v>234</v>
      </c>
      <c r="D65" s="38">
        <f t="shared" si="6"/>
        <v>0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T65" s="71"/>
      <c r="U65" s="71"/>
    </row>
    <row r="66" spans="1:21" s="1" customFormat="1" ht="23.25" customHeight="1" x14ac:dyDescent="0.2">
      <c r="A66" s="20">
        <v>55</v>
      </c>
      <c r="B66" s="21" t="s">
        <v>114</v>
      </c>
      <c r="C66" s="10" t="s">
        <v>51</v>
      </c>
      <c r="D66" s="38">
        <f t="shared" si="6"/>
        <v>0</v>
      </c>
      <c r="E66" s="38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T66" s="71"/>
      <c r="U66" s="71"/>
    </row>
    <row r="67" spans="1:21" s="1" customFormat="1" ht="27.75" customHeight="1" x14ac:dyDescent="0.2">
      <c r="A67" s="20">
        <v>56</v>
      </c>
      <c r="B67" s="13" t="s">
        <v>115</v>
      </c>
      <c r="C67" s="10" t="s">
        <v>235</v>
      </c>
      <c r="D67" s="38">
        <f t="shared" si="6"/>
        <v>0</v>
      </c>
      <c r="E67" s="38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T67" s="71"/>
      <c r="U67" s="71"/>
    </row>
    <row r="68" spans="1:21" s="1" customFormat="1" ht="24" x14ac:dyDescent="0.2">
      <c r="A68" s="20">
        <v>57</v>
      </c>
      <c r="B68" s="12" t="s">
        <v>116</v>
      </c>
      <c r="C68" s="10" t="s">
        <v>117</v>
      </c>
      <c r="D68" s="38">
        <f t="shared" si="6"/>
        <v>0</v>
      </c>
      <c r="E68" s="38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T68" s="71"/>
      <c r="U68" s="71"/>
    </row>
    <row r="69" spans="1:21" s="1" customFormat="1" x14ac:dyDescent="0.2">
      <c r="A69" s="20">
        <v>58</v>
      </c>
      <c r="B69" s="13" t="s">
        <v>118</v>
      </c>
      <c r="C69" s="10" t="s">
        <v>236</v>
      </c>
      <c r="D69" s="38">
        <f t="shared" si="6"/>
        <v>0</v>
      </c>
      <c r="E69" s="38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T69" s="71"/>
      <c r="U69" s="71"/>
    </row>
    <row r="70" spans="1:21" s="1" customFormat="1" x14ac:dyDescent="0.2">
      <c r="A70" s="20">
        <v>59</v>
      </c>
      <c r="B70" s="21" t="s">
        <v>119</v>
      </c>
      <c r="C70" s="10" t="s">
        <v>326</v>
      </c>
      <c r="D70" s="38">
        <f t="shared" si="6"/>
        <v>0</v>
      </c>
      <c r="E70" s="38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T70" s="71"/>
      <c r="U70" s="71"/>
    </row>
    <row r="71" spans="1:21" s="1" customFormat="1" ht="24" x14ac:dyDescent="0.2">
      <c r="A71" s="20">
        <v>60</v>
      </c>
      <c r="B71" s="12" t="s">
        <v>120</v>
      </c>
      <c r="C71" s="10" t="s">
        <v>237</v>
      </c>
      <c r="D71" s="38">
        <f t="shared" si="6"/>
        <v>0</v>
      </c>
      <c r="E71" s="38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T71" s="71"/>
      <c r="U71" s="71"/>
    </row>
    <row r="72" spans="1:21" s="1" customFormat="1" ht="24" x14ac:dyDescent="0.2">
      <c r="A72" s="20">
        <v>61</v>
      </c>
      <c r="B72" s="12" t="s">
        <v>121</v>
      </c>
      <c r="C72" s="10" t="s">
        <v>238</v>
      </c>
      <c r="D72" s="38">
        <f t="shared" si="6"/>
        <v>0</v>
      </c>
      <c r="E72" s="38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T72" s="71"/>
      <c r="U72" s="71"/>
    </row>
    <row r="73" spans="1:21" s="1" customFormat="1" x14ac:dyDescent="0.2">
      <c r="A73" s="20">
        <v>62</v>
      </c>
      <c r="B73" s="13" t="s">
        <v>122</v>
      </c>
      <c r="C73" s="10" t="s">
        <v>239</v>
      </c>
      <c r="D73" s="38">
        <f t="shared" si="6"/>
        <v>0</v>
      </c>
      <c r="E73" s="38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T73" s="71"/>
      <c r="U73" s="71"/>
    </row>
    <row r="74" spans="1:21" s="1" customFormat="1" x14ac:dyDescent="0.2">
      <c r="A74" s="20">
        <v>63</v>
      </c>
      <c r="B74" s="13" t="s">
        <v>123</v>
      </c>
      <c r="C74" s="10" t="s">
        <v>50</v>
      </c>
      <c r="D74" s="38">
        <f t="shared" si="6"/>
        <v>0</v>
      </c>
      <c r="E74" s="38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T74" s="71"/>
      <c r="U74" s="71"/>
    </row>
    <row r="75" spans="1:21" s="1" customFormat="1" x14ac:dyDescent="0.2">
      <c r="A75" s="20">
        <v>64</v>
      </c>
      <c r="B75" s="13" t="s">
        <v>124</v>
      </c>
      <c r="C75" s="10" t="s">
        <v>240</v>
      </c>
      <c r="D75" s="38">
        <f t="shared" si="6"/>
        <v>0</v>
      </c>
      <c r="E75" s="38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T75" s="71"/>
      <c r="U75" s="71"/>
    </row>
    <row r="76" spans="1:21" s="1" customFormat="1" ht="24" x14ac:dyDescent="0.2">
      <c r="A76" s="20">
        <v>65</v>
      </c>
      <c r="B76" s="13" t="s">
        <v>125</v>
      </c>
      <c r="C76" s="10" t="s">
        <v>241</v>
      </c>
      <c r="D76" s="38">
        <f t="shared" si="6"/>
        <v>0</v>
      </c>
      <c r="E76" s="38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T76" s="71"/>
      <c r="U76" s="71"/>
    </row>
    <row r="77" spans="1:21" s="1" customFormat="1" ht="24" x14ac:dyDescent="0.2">
      <c r="A77" s="20">
        <v>66</v>
      </c>
      <c r="B77" s="12" t="s">
        <v>126</v>
      </c>
      <c r="C77" s="10" t="s">
        <v>242</v>
      </c>
      <c r="D77" s="38">
        <f t="shared" ref="D77:D140" si="7">E77+F77+G77+H77+I77+J77+K77+L77</f>
        <v>0</v>
      </c>
      <c r="E77" s="38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T77" s="71"/>
      <c r="U77" s="71"/>
    </row>
    <row r="78" spans="1:21" s="1" customFormat="1" ht="24" x14ac:dyDescent="0.2">
      <c r="A78" s="20">
        <v>67</v>
      </c>
      <c r="B78" s="13" t="s">
        <v>127</v>
      </c>
      <c r="C78" s="10" t="s">
        <v>243</v>
      </c>
      <c r="D78" s="38">
        <f t="shared" si="7"/>
        <v>0</v>
      </c>
      <c r="E78" s="38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T78" s="71"/>
      <c r="U78" s="71"/>
    </row>
    <row r="79" spans="1:21" s="1" customFormat="1" ht="24" x14ac:dyDescent="0.2">
      <c r="A79" s="20">
        <v>68</v>
      </c>
      <c r="B79" s="13" t="s">
        <v>128</v>
      </c>
      <c r="C79" s="10" t="s">
        <v>244</v>
      </c>
      <c r="D79" s="38">
        <f t="shared" si="7"/>
        <v>0</v>
      </c>
      <c r="E79" s="38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71"/>
      <c r="U79" s="71"/>
    </row>
    <row r="80" spans="1:21" s="1" customFormat="1" ht="24" x14ac:dyDescent="0.2">
      <c r="A80" s="20">
        <v>69</v>
      </c>
      <c r="B80" s="12" t="s">
        <v>129</v>
      </c>
      <c r="C80" s="10" t="s">
        <v>245</v>
      </c>
      <c r="D80" s="38">
        <f t="shared" si="7"/>
        <v>0</v>
      </c>
      <c r="E80" s="38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71"/>
      <c r="U80" s="71"/>
    </row>
    <row r="81" spans="1:21" s="1" customFormat="1" ht="24" x14ac:dyDescent="0.2">
      <c r="A81" s="20">
        <v>70</v>
      </c>
      <c r="B81" s="12" t="s">
        <v>130</v>
      </c>
      <c r="C81" s="10" t="s">
        <v>246</v>
      </c>
      <c r="D81" s="38">
        <f t="shared" si="7"/>
        <v>0</v>
      </c>
      <c r="E81" s="38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T81" s="71"/>
      <c r="U81" s="71"/>
    </row>
    <row r="82" spans="1:21" s="1" customFormat="1" ht="24" x14ac:dyDescent="0.2">
      <c r="A82" s="20">
        <v>71</v>
      </c>
      <c r="B82" s="12" t="s">
        <v>131</v>
      </c>
      <c r="C82" s="10" t="s">
        <v>247</v>
      </c>
      <c r="D82" s="38">
        <f t="shared" si="7"/>
        <v>0</v>
      </c>
      <c r="E82" s="38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T82" s="71"/>
      <c r="U82" s="71"/>
    </row>
    <row r="83" spans="1:21" s="1" customFormat="1" x14ac:dyDescent="0.2">
      <c r="A83" s="20">
        <v>72</v>
      </c>
      <c r="B83" s="21" t="s">
        <v>132</v>
      </c>
      <c r="C83" s="10" t="s">
        <v>133</v>
      </c>
      <c r="D83" s="38">
        <f t="shared" si="7"/>
        <v>421244108</v>
      </c>
      <c r="E83" s="38">
        <v>421235433</v>
      </c>
      <c r="F83" s="38">
        <v>8675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/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T83" s="71"/>
      <c r="U83" s="71"/>
    </row>
    <row r="84" spans="1:21" s="1" customFormat="1" ht="13.5" customHeight="1" x14ac:dyDescent="0.2">
      <c r="A84" s="20">
        <v>73</v>
      </c>
      <c r="B84" s="12" t="s">
        <v>134</v>
      </c>
      <c r="C84" s="10" t="s">
        <v>248</v>
      </c>
      <c r="D84" s="38">
        <f t="shared" si="7"/>
        <v>136313171</v>
      </c>
      <c r="E84" s="38">
        <v>136008225</v>
      </c>
      <c r="F84" s="38">
        <v>0</v>
      </c>
      <c r="G84" s="38">
        <v>0</v>
      </c>
      <c r="H84" s="38">
        <v>304946</v>
      </c>
      <c r="I84" s="38">
        <v>0</v>
      </c>
      <c r="J84" s="38">
        <v>0</v>
      </c>
      <c r="K84" s="38">
        <v>0</v>
      </c>
      <c r="L84" s="38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T84" s="71"/>
      <c r="U84" s="71"/>
    </row>
    <row r="85" spans="1:21" s="1" customFormat="1" ht="14.25" customHeight="1" x14ac:dyDescent="0.2">
      <c r="A85" s="20">
        <v>74</v>
      </c>
      <c r="B85" s="21" t="s">
        <v>135</v>
      </c>
      <c r="C85" s="10" t="s">
        <v>35</v>
      </c>
      <c r="D85" s="38">
        <f t="shared" si="7"/>
        <v>1221198361</v>
      </c>
      <c r="E85" s="38">
        <v>1074466006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146718475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T85" s="71"/>
      <c r="U85" s="71"/>
    </row>
    <row r="86" spans="1:21" s="1" customFormat="1" x14ac:dyDescent="0.2">
      <c r="A86" s="20">
        <v>75</v>
      </c>
      <c r="B86" s="12" t="s">
        <v>136</v>
      </c>
      <c r="C86" s="10" t="s">
        <v>414</v>
      </c>
      <c r="D86" s="38">
        <f t="shared" si="7"/>
        <v>40586457</v>
      </c>
      <c r="E86" s="38">
        <v>40586457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/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T86" s="71"/>
      <c r="U86" s="71"/>
    </row>
    <row r="87" spans="1:21" s="1" customFormat="1" x14ac:dyDescent="0.2">
      <c r="A87" s="20">
        <v>76</v>
      </c>
      <c r="B87" s="12" t="s">
        <v>137</v>
      </c>
      <c r="C87" s="10" t="s">
        <v>36</v>
      </c>
      <c r="D87" s="38">
        <f t="shared" si="7"/>
        <v>854482907</v>
      </c>
      <c r="E87" s="38">
        <v>631822767</v>
      </c>
      <c r="F87" s="38">
        <v>142235237</v>
      </c>
      <c r="G87" s="38">
        <v>0</v>
      </c>
      <c r="H87" s="38">
        <v>152473</v>
      </c>
      <c r="I87" s="38">
        <v>0</v>
      </c>
      <c r="J87" s="38">
        <v>0</v>
      </c>
      <c r="K87" s="38">
        <v>0</v>
      </c>
      <c r="L87" s="38">
        <v>80272430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T87" s="71"/>
      <c r="U87" s="71"/>
    </row>
    <row r="88" spans="1:21" s="1" customFormat="1" x14ac:dyDescent="0.2">
      <c r="A88" s="20">
        <v>77</v>
      </c>
      <c r="B88" s="12" t="s">
        <v>138</v>
      </c>
      <c r="C88" s="10" t="s">
        <v>49</v>
      </c>
      <c r="D88" s="38">
        <f t="shared" si="7"/>
        <v>690158800</v>
      </c>
      <c r="E88" s="38">
        <v>549365740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140793060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T88" s="71"/>
      <c r="U88" s="71"/>
    </row>
    <row r="89" spans="1:21" s="1" customFormat="1" x14ac:dyDescent="0.2">
      <c r="A89" s="20">
        <v>78</v>
      </c>
      <c r="B89" s="12" t="s">
        <v>139</v>
      </c>
      <c r="C89" s="10" t="s">
        <v>229</v>
      </c>
      <c r="D89" s="38">
        <f t="shared" si="7"/>
        <v>1406426529</v>
      </c>
      <c r="E89" s="38">
        <v>978667881</v>
      </c>
      <c r="F89" s="38">
        <v>43659</v>
      </c>
      <c r="G89" s="38">
        <v>29992870</v>
      </c>
      <c r="H89" s="38">
        <v>40660</v>
      </c>
      <c r="I89" s="38">
        <v>99125559</v>
      </c>
      <c r="J89" s="38">
        <v>2678024</v>
      </c>
      <c r="K89" s="38">
        <v>0</v>
      </c>
      <c r="L89" s="38">
        <v>295877876</v>
      </c>
      <c r="M89" s="38">
        <v>0</v>
      </c>
      <c r="N89" s="38">
        <v>25879240</v>
      </c>
      <c r="O89" s="38">
        <v>11636018</v>
      </c>
      <c r="P89" s="38">
        <v>0</v>
      </c>
      <c r="Q89" s="38">
        <v>0</v>
      </c>
      <c r="R89" s="38">
        <v>0</v>
      </c>
      <c r="T89" s="71"/>
      <c r="U89" s="71"/>
    </row>
    <row r="90" spans="1:21" s="1" customFormat="1" x14ac:dyDescent="0.2">
      <c r="A90" s="20">
        <v>79</v>
      </c>
      <c r="B90" s="12" t="s">
        <v>140</v>
      </c>
      <c r="C90" s="10" t="s">
        <v>310</v>
      </c>
      <c r="D90" s="38">
        <f t="shared" si="7"/>
        <v>510983373</v>
      </c>
      <c r="E90" s="38">
        <v>475398078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35585295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T90" s="71"/>
      <c r="U90" s="71"/>
    </row>
    <row r="91" spans="1:21" s="1" customFormat="1" x14ac:dyDescent="0.2">
      <c r="A91" s="20">
        <v>80</v>
      </c>
      <c r="B91" s="13" t="s">
        <v>141</v>
      </c>
      <c r="C91" s="10" t="s">
        <v>259</v>
      </c>
      <c r="D91" s="38">
        <f t="shared" si="7"/>
        <v>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T91" s="71"/>
      <c r="U91" s="71"/>
    </row>
    <row r="92" spans="1:21" s="1" customFormat="1" ht="24" x14ac:dyDescent="0.2">
      <c r="A92" s="269">
        <v>81</v>
      </c>
      <c r="B92" s="272" t="s">
        <v>142</v>
      </c>
      <c r="C92" s="16" t="s">
        <v>249</v>
      </c>
      <c r="D92" s="38">
        <f t="shared" si="7"/>
        <v>45791602</v>
      </c>
      <c r="E92" s="38">
        <v>45791602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T92" s="71"/>
      <c r="U92" s="71"/>
    </row>
    <row r="93" spans="1:21" s="1" customFormat="1" ht="36" x14ac:dyDescent="0.2">
      <c r="A93" s="270"/>
      <c r="B93" s="273"/>
      <c r="C93" s="10" t="s">
        <v>308</v>
      </c>
      <c r="D93" s="38">
        <f t="shared" si="7"/>
        <v>0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T93" s="71"/>
      <c r="U93" s="71"/>
    </row>
    <row r="94" spans="1:21" s="1" customFormat="1" ht="24" x14ac:dyDescent="0.2">
      <c r="A94" s="270"/>
      <c r="B94" s="273"/>
      <c r="C94" s="10" t="s">
        <v>250</v>
      </c>
      <c r="D94" s="38">
        <f t="shared" si="7"/>
        <v>0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T94" s="71"/>
      <c r="U94" s="71"/>
    </row>
    <row r="95" spans="1:21" s="1" customFormat="1" ht="36" x14ac:dyDescent="0.2">
      <c r="A95" s="271"/>
      <c r="B95" s="274"/>
      <c r="C95" s="22" t="s">
        <v>309</v>
      </c>
      <c r="D95" s="38">
        <f t="shared" si="7"/>
        <v>45791602</v>
      </c>
      <c r="E95" s="38">
        <v>45791602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T95" s="71"/>
      <c r="U95" s="71"/>
    </row>
    <row r="96" spans="1:21" s="1" customFormat="1" ht="24" x14ac:dyDescent="0.2">
      <c r="A96" s="20">
        <v>82</v>
      </c>
      <c r="B96" s="13" t="s">
        <v>143</v>
      </c>
      <c r="C96" s="10" t="s">
        <v>48</v>
      </c>
      <c r="D96" s="38">
        <f t="shared" si="7"/>
        <v>0</v>
      </c>
      <c r="E96" s="38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T96" s="71"/>
      <c r="U96" s="71"/>
    </row>
    <row r="97" spans="1:21" s="1" customFormat="1" x14ac:dyDescent="0.2">
      <c r="A97" s="20">
        <v>83</v>
      </c>
      <c r="B97" s="13" t="s">
        <v>144</v>
      </c>
      <c r="C97" s="10" t="s">
        <v>145</v>
      </c>
      <c r="D97" s="38">
        <f t="shared" si="7"/>
        <v>0</v>
      </c>
      <c r="E97" s="38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T97" s="71"/>
      <c r="U97" s="71"/>
    </row>
    <row r="98" spans="1:21" s="1" customFormat="1" x14ac:dyDescent="0.2">
      <c r="A98" s="20">
        <v>84</v>
      </c>
      <c r="B98" s="21" t="s">
        <v>146</v>
      </c>
      <c r="C98" s="10" t="s">
        <v>147</v>
      </c>
      <c r="D98" s="38">
        <f t="shared" si="7"/>
        <v>295624739</v>
      </c>
      <c r="E98" s="38">
        <v>295624739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/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T98" s="71"/>
      <c r="U98" s="71"/>
    </row>
    <row r="99" spans="1:21" s="1" customFormat="1" x14ac:dyDescent="0.2">
      <c r="A99" s="20">
        <v>85</v>
      </c>
      <c r="B99" s="13" t="s">
        <v>148</v>
      </c>
      <c r="C99" s="10" t="s">
        <v>27</v>
      </c>
      <c r="D99" s="38">
        <f t="shared" si="7"/>
        <v>46932615</v>
      </c>
      <c r="E99" s="38">
        <v>46932615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/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T99" s="71"/>
      <c r="U99" s="71"/>
    </row>
    <row r="100" spans="1:21" s="1" customFormat="1" x14ac:dyDescent="0.2">
      <c r="A100" s="20">
        <v>86</v>
      </c>
      <c r="B100" s="21" t="s">
        <v>149</v>
      </c>
      <c r="C100" s="10" t="s">
        <v>12</v>
      </c>
      <c r="D100" s="38">
        <f t="shared" si="7"/>
        <v>51056674</v>
      </c>
      <c r="E100" s="38">
        <v>51056674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/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T100" s="71"/>
      <c r="U100" s="71"/>
    </row>
    <row r="101" spans="1:21" s="1" customFormat="1" x14ac:dyDescent="0.2">
      <c r="A101" s="20">
        <v>87</v>
      </c>
      <c r="B101" s="21" t="s">
        <v>150</v>
      </c>
      <c r="C101" s="10" t="s">
        <v>26</v>
      </c>
      <c r="D101" s="38">
        <f t="shared" si="7"/>
        <v>137787644</v>
      </c>
      <c r="E101" s="38">
        <v>137787644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T101" s="71"/>
      <c r="U101" s="71"/>
    </row>
    <row r="102" spans="1:21" s="1" customFormat="1" x14ac:dyDescent="0.2">
      <c r="A102" s="20">
        <v>88</v>
      </c>
      <c r="B102" s="13" t="s">
        <v>151</v>
      </c>
      <c r="C102" s="10" t="s">
        <v>42</v>
      </c>
      <c r="D102" s="38">
        <f t="shared" si="7"/>
        <v>64772320</v>
      </c>
      <c r="E102" s="38">
        <v>64609682</v>
      </c>
      <c r="F102" s="38">
        <v>0</v>
      </c>
      <c r="G102" s="38">
        <v>0</v>
      </c>
      <c r="H102" s="38">
        <v>162638</v>
      </c>
      <c r="I102" s="38">
        <v>0</v>
      </c>
      <c r="J102" s="38">
        <v>0</v>
      </c>
      <c r="K102" s="38">
        <v>0</v>
      </c>
      <c r="L102" s="38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T102" s="71"/>
      <c r="U102" s="71"/>
    </row>
    <row r="103" spans="1:21" s="1" customFormat="1" x14ac:dyDescent="0.2">
      <c r="A103" s="20">
        <v>89</v>
      </c>
      <c r="B103" s="12" t="s">
        <v>153</v>
      </c>
      <c r="C103" s="10" t="s">
        <v>28</v>
      </c>
      <c r="D103" s="38">
        <f t="shared" si="7"/>
        <v>90464016</v>
      </c>
      <c r="E103" s="38">
        <v>90464016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/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T103" s="71"/>
      <c r="U103" s="71"/>
    </row>
    <row r="104" spans="1:21" s="1" customFormat="1" x14ac:dyDescent="0.2">
      <c r="A104" s="20">
        <v>90</v>
      </c>
      <c r="B104" s="12" t="s">
        <v>154</v>
      </c>
      <c r="C104" s="10" t="s">
        <v>29</v>
      </c>
      <c r="D104" s="38">
        <f t="shared" si="7"/>
        <v>132639667</v>
      </c>
      <c r="E104" s="38">
        <v>132578677</v>
      </c>
      <c r="F104" s="38">
        <v>0</v>
      </c>
      <c r="G104" s="38">
        <v>0</v>
      </c>
      <c r="H104" s="38">
        <v>60990</v>
      </c>
      <c r="I104" s="38">
        <v>0</v>
      </c>
      <c r="J104" s="38">
        <v>0</v>
      </c>
      <c r="K104" s="38">
        <v>0</v>
      </c>
      <c r="L104" s="38"/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T104" s="71"/>
      <c r="U104" s="71"/>
    </row>
    <row r="105" spans="1:21" s="1" customFormat="1" ht="12" customHeight="1" x14ac:dyDescent="0.2">
      <c r="A105" s="20">
        <v>91</v>
      </c>
      <c r="B105" s="21" t="s">
        <v>155</v>
      </c>
      <c r="C105" s="10" t="s">
        <v>14</v>
      </c>
      <c r="D105" s="38">
        <f t="shared" si="7"/>
        <v>49914886</v>
      </c>
      <c r="E105" s="38">
        <v>49874226</v>
      </c>
      <c r="F105" s="38">
        <v>0</v>
      </c>
      <c r="G105" s="38">
        <v>0</v>
      </c>
      <c r="H105" s="38">
        <v>40660</v>
      </c>
      <c r="I105" s="38">
        <v>0</v>
      </c>
      <c r="J105" s="38">
        <v>0</v>
      </c>
      <c r="K105" s="38">
        <v>0</v>
      </c>
      <c r="L105" s="38"/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T105" s="71"/>
      <c r="U105" s="71"/>
    </row>
    <row r="106" spans="1:21" s="19" customFormat="1" x14ac:dyDescent="0.2">
      <c r="A106" s="20">
        <v>92</v>
      </c>
      <c r="B106" s="12" t="s">
        <v>156</v>
      </c>
      <c r="C106" s="10" t="s">
        <v>30</v>
      </c>
      <c r="D106" s="39">
        <f t="shared" si="7"/>
        <v>66245183</v>
      </c>
      <c r="E106" s="39">
        <v>66245183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/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T106" s="132"/>
      <c r="U106" s="132"/>
    </row>
    <row r="107" spans="1:21" s="1" customFormat="1" x14ac:dyDescent="0.2">
      <c r="A107" s="20">
        <v>93</v>
      </c>
      <c r="B107" s="12" t="s">
        <v>157</v>
      </c>
      <c r="C107" s="10" t="s">
        <v>15</v>
      </c>
      <c r="D107" s="38">
        <f t="shared" si="7"/>
        <v>107750955</v>
      </c>
      <c r="E107" s="38">
        <v>98791655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8959300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T107" s="71"/>
      <c r="U107" s="71"/>
    </row>
    <row r="108" spans="1:21" s="1" customFormat="1" x14ac:dyDescent="0.2">
      <c r="A108" s="20">
        <v>94</v>
      </c>
      <c r="B108" s="13" t="s">
        <v>158</v>
      </c>
      <c r="C108" s="10" t="s">
        <v>13</v>
      </c>
      <c r="D108" s="38">
        <f t="shared" si="7"/>
        <v>305467947</v>
      </c>
      <c r="E108" s="38">
        <v>248987061</v>
      </c>
      <c r="F108" s="38">
        <v>1290543</v>
      </c>
      <c r="G108" s="38">
        <v>0</v>
      </c>
      <c r="H108" s="38">
        <v>20330</v>
      </c>
      <c r="I108" s="38">
        <v>41743750</v>
      </c>
      <c r="J108" s="38">
        <v>178102</v>
      </c>
      <c r="K108" s="38">
        <v>0</v>
      </c>
      <c r="L108" s="38">
        <v>13248161</v>
      </c>
      <c r="M108" s="38">
        <v>0</v>
      </c>
      <c r="N108" s="38">
        <v>1192245</v>
      </c>
      <c r="O108" s="38">
        <v>0</v>
      </c>
      <c r="P108" s="38">
        <v>0</v>
      </c>
      <c r="Q108" s="38">
        <v>0</v>
      </c>
      <c r="R108" s="38">
        <v>0</v>
      </c>
      <c r="T108" s="71"/>
      <c r="U108" s="71"/>
    </row>
    <row r="109" spans="1:21" s="1" customFormat="1" x14ac:dyDescent="0.2">
      <c r="A109" s="20">
        <v>95</v>
      </c>
      <c r="B109" s="21" t="s">
        <v>159</v>
      </c>
      <c r="C109" s="10" t="s">
        <v>31</v>
      </c>
      <c r="D109" s="38">
        <f t="shared" si="7"/>
        <v>49503176</v>
      </c>
      <c r="E109" s="38">
        <v>49503176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/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T109" s="71"/>
      <c r="U109" s="71"/>
    </row>
    <row r="110" spans="1:21" s="1" customFormat="1" x14ac:dyDescent="0.2">
      <c r="A110" s="20">
        <v>96</v>
      </c>
      <c r="B110" s="12" t="s">
        <v>161</v>
      </c>
      <c r="C110" s="10" t="s">
        <v>33</v>
      </c>
      <c r="D110" s="38">
        <f t="shared" si="7"/>
        <v>118723428</v>
      </c>
      <c r="E110" s="38">
        <v>118723428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/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T110" s="71"/>
      <c r="U110" s="71"/>
    </row>
    <row r="111" spans="1:21" s="1" customFormat="1" ht="13.5" customHeight="1" x14ac:dyDescent="0.2">
      <c r="A111" s="20">
        <v>97</v>
      </c>
      <c r="B111" s="12" t="s">
        <v>163</v>
      </c>
      <c r="C111" s="10" t="s">
        <v>164</v>
      </c>
      <c r="D111" s="38">
        <f t="shared" si="7"/>
        <v>0</v>
      </c>
      <c r="E111" s="38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T111" s="71"/>
      <c r="U111" s="71"/>
    </row>
    <row r="112" spans="1:21" s="1" customFormat="1" x14ac:dyDescent="0.2">
      <c r="A112" s="20">
        <v>98</v>
      </c>
      <c r="B112" s="12" t="s">
        <v>165</v>
      </c>
      <c r="C112" s="10" t="s">
        <v>166</v>
      </c>
      <c r="D112" s="38">
        <f t="shared" si="7"/>
        <v>0</v>
      </c>
      <c r="E112" s="38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T112" s="71"/>
      <c r="U112" s="71"/>
    </row>
    <row r="113" spans="1:21" s="1" customFormat="1" x14ac:dyDescent="0.2">
      <c r="A113" s="20">
        <v>99</v>
      </c>
      <c r="B113" s="21" t="s">
        <v>167</v>
      </c>
      <c r="C113" s="10" t="s">
        <v>168</v>
      </c>
      <c r="D113" s="38">
        <f t="shared" si="7"/>
        <v>0</v>
      </c>
      <c r="E113" s="38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T113" s="71"/>
      <c r="U113" s="71"/>
    </row>
    <row r="114" spans="1:21" s="1" customFormat="1" ht="12.75" customHeight="1" x14ac:dyDescent="0.2">
      <c r="A114" s="20">
        <v>100</v>
      </c>
      <c r="B114" s="21" t="s">
        <v>169</v>
      </c>
      <c r="C114" s="10" t="s">
        <v>170</v>
      </c>
      <c r="D114" s="38">
        <f t="shared" si="7"/>
        <v>0</v>
      </c>
      <c r="E114" s="38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T114" s="71"/>
      <c r="U114" s="71"/>
    </row>
    <row r="115" spans="1:21" s="1" customFormat="1" ht="24" x14ac:dyDescent="0.2">
      <c r="A115" s="20">
        <v>101</v>
      </c>
      <c r="B115" s="21" t="s">
        <v>171</v>
      </c>
      <c r="C115" s="10" t="s">
        <v>172</v>
      </c>
      <c r="D115" s="38">
        <f t="shared" si="7"/>
        <v>0</v>
      </c>
      <c r="E115" s="38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T115" s="71"/>
      <c r="U115" s="71"/>
    </row>
    <row r="116" spans="1:21" s="1" customFormat="1" x14ac:dyDescent="0.2">
      <c r="A116" s="20">
        <v>102</v>
      </c>
      <c r="B116" s="21" t="s">
        <v>173</v>
      </c>
      <c r="C116" s="10" t="s">
        <v>174</v>
      </c>
      <c r="D116" s="38">
        <f t="shared" si="7"/>
        <v>0</v>
      </c>
      <c r="E116" s="38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T116" s="71"/>
      <c r="U116" s="71"/>
    </row>
    <row r="117" spans="1:21" s="1" customFormat="1" x14ac:dyDescent="0.2">
      <c r="A117" s="20">
        <v>103</v>
      </c>
      <c r="B117" s="21" t="s">
        <v>175</v>
      </c>
      <c r="C117" s="10" t="s">
        <v>176</v>
      </c>
      <c r="D117" s="38">
        <f t="shared" si="7"/>
        <v>0</v>
      </c>
      <c r="E117" s="38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T117" s="71"/>
      <c r="U117" s="71"/>
    </row>
    <row r="118" spans="1:21" s="1" customFormat="1" x14ac:dyDescent="0.2">
      <c r="A118" s="20">
        <v>104</v>
      </c>
      <c r="B118" s="17" t="s">
        <v>177</v>
      </c>
      <c r="C118" s="15" t="s">
        <v>178</v>
      </c>
      <c r="D118" s="38">
        <f t="shared" si="7"/>
        <v>0</v>
      </c>
      <c r="E118" s="38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T118" s="71"/>
      <c r="U118" s="71"/>
    </row>
    <row r="119" spans="1:21" s="1" customFormat="1" x14ac:dyDescent="0.2">
      <c r="A119" s="20">
        <v>105</v>
      </c>
      <c r="B119" s="13" t="s">
        <v>179</v>
      </c>
      <c r="C119" s="10" t="s">
        <v>180</v>
      </c>
      <c r="D119" s="38">
        <f t="shared" si="7"/>
        <v>215703072</v>
      </c>
      <c r="E119" s="38">
        <v>10022078</v>
      </c>
      <c r="F119" s="38">
        <v>151486026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54194968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T119" s="71"/>
      <c r="U119" s="71"/>
    </row>
    <row r="120" spans="1:21" s="1" customFormat="1" ht="11.25" customHeight="1" x14ac:dyDescent="0.2">
      <c r="A120" s="20">
        <v>106</v>
      </c>
      <c r="B120" s="21" t="s">
        <v>181</v>
      </c>
      <c r="C120" s="10" t="s">
        <v>182</v>
      </c>
      <c r="D120" s="38">
        <f t="shared" si="7"/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/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T120" s="71"/>
      <c r="U120" s="71"/>
    </row>
    <row r="121" spans="1:21" s="1" customFormat="1" x14ac:dyDescent="0.2">
      <c r="A121" s="20">
        <v>107</v>
      </c>
      <c r="B121" s="12" t="s">
        <v>183</v>
      </c>
      <c r="C121" s="18" t="s">
        <v>184</v>
      </c>
      <c r="D121" s="38">
        <f t="shared" si="7"/>
        <v>0</v>
      </c>
      <c r="E121" s="38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T121" s="71"/>
      <c r="U121" s="71"/>
    </row>
    <row r="122" spans="1:21" s="1" customFormat="1" x14ac:dyDescent="0.2">
      <c r="A122" s="20">
        <v>108</v>
      </c>
      <c r="B122" s="21" t="s">
        <v>185</v>
      </c>
      <c r="C122" s="10" t="s">
        <v>262</v>
      </c>
      <c r="D122" s="38">
        <f t="shared" si="7"/>
        <v>20062318</v>
      </c>
      <c r="E122" s="38">
        <v>20062318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/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T122" s="71"/>
      <c r="U122" s="71"/>
    </row>
    <row r="123" spans="1:21" s="1" customFormat="1" ht="14.25" customHeight="1" x14ac:dyDescent="0.2">
      <c r="A123" s="20">
        <v>109</v>
      </c>
      <c r="B123" s="13" t="s">
        <v>186</v>
      </c>
      <c r="C123" s="10" t="s">
        <v>251</v>
      </c>
      <c r="D123" s="38">
        <f t="shared" si="7"/>
        <v>0</v>
      </c>
      <c r="E123" s="38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T123" s="71"/>
      <c r="U123" s="71"/>
    </row>
    <row r="124" spans="1:21" s="1" customFormat="1" x14ac:dyDescent="0.2">
      <c r="A124" s="20">
        <v>110</v>
      </c>
      <c r="B124" s="12" t="s">
        <v>330</v>
      </c>
      <c r="C124" s="10" t="s">
        <v>318</v>
      </c>
      <c r="D124" s="38">
        <f t="shared" si="7"/>
        <v>0</v>
      </c>
      <c r="E124" s="38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T124" s="71"/>
      <c r="U124" s="71"/>
    </row>
    <row r="125" spans="1:21" s="1" customFormat="1" x14ac:dyDescent="0.2">
      <c r="A125" s="20">
        <v>111</v>
      </c>
      <c r="B125" s="52" t="s">
        <v>419</v>
      </c>
      <c r="C125" s="15" t="s">
        <v>420</v>
      </c>
      <c r="D125" s="38">
        <f t="shared" si="7"/>
        <v>0</v>
      </c>
      <c r="E125" s="38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T125" s="71"/>
      <c r="U125" s="71"/>
    </row>
    <row r="126" spans="1:21" s="1" customFormat="1" ht="13.5" customHeight="1" x14ac:dyDescent="0.2">
      <c r="A126" s="20">
        <v>112</v>
      </c>
      <c r="B126" s="13" t="s">
        <v>187</v>
      </c>
      <c r="C126" s="10" t="s">
        <v>321</v>
      </c>
      <c r="D126" s="38">
        <f t="shared" si="7"/>
        <v>0</v>
      </c>
      <c r="E126" s="38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T126" s="71"/>
      <c r="U126" s="71"/>
    </row>
    <row r="127" spans="1:21" s="1" customFormat="1" x14ac:dyDescent="0.2">
      <c r="A127" s="20">
        <v>113</v>
      </c>
      <c r="B127" s="21" t="s">
        <v>188</v>
      </c>
      <c r="C127" s="10" t="s">
        <v>189</v>
      </c>
      <c r="D127" s="38">
        <f t="shared" si="7"/>
        <v>0</v>
      </c>
      <c r="E127" s="38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T127" s="71"/>
      <c r="U127" s="71"/>
    </row>
    <row r="128" spans="1:21" s="1" customFormat="1" ht="24" x14ac:dyDescent="0.2">
      <c r="A128" s="20">
        <v>114</v>
      </c>
      <c r="B128" s="21" t="s">
        <v>190</v>
      </c>
      <c r="C128" s="35" t="s">
        <v>307</v>
      </c>
      <c r="D128" s="38">
        <f t="shared" si="7"/>
        <v>0</v>
      </c>
      <c r="E128" s="38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T128" s="71"/>
      <c r="U128" s="71"/>
    </row>
    <row r="129" spans="1:21" s="1" customFormat="1" x14ac:dyDescent="0.2">
      <c r="A129" s="20">
        <v>115</v>
      </c>
      <c r="B129" s="21" t="s">
        <v>191</v>
      </c>
      <c r="C129" s="10" t="s">
        <v>226</v>
      </c>
      <c r="D129" s="38">
        <f t="shared" si="7"/>
        <v>3271997111</v>
      </c>
      <c r="E129" s="38">
        <v>1905390975</v>
      </c>
      <c r="F129" s="38">
        <v>283688182</v>
      </c>
      <c r="G129" s="38">
        <v>0</v>
      </c>
      <c r="H129" s="38">
        <v>0</v>
      </c>
      <c r="I129" s="38">
        <v>167327379</v>
      </c>
      <c r="J129" s="38">
        <v>0</v>
      </c>
      <c r="K129" s="38">
        <v>15850076</v>
      </c>
      <c r="L129" s="38">
        <v>899740499</v>
      </c>
      <c r="M129" s="38">
        <v>142476640</v>
      </c>
      <c r="N129" s="38">
        <v>29557741</v>
      </c>
      <c r="O129" s="38">
        <v>0</v>
      </c>
      <c r="P129" s="38">
        <v>0</v>
      </c>
      <c r="Q129" s="38">
        <v>97432020</v>
      </c>
      <c r="R129" s="38">
        <v>126627552</v>
      </c>
      <c r="T129" s="71"/>
      <c r="U129" s="71"/>
    </row>
    <row r="130" spans="1:21" ht="10.5" customHeight="1" x14ac:dyDescent="0.2">
      <c r="A130" s="20">
        <v>116</v>
      </c>
      <c r="B130" s="21" t="s">
        <v>192</v>
      </c>
      <c r="C130" s="10" t="s">
        <v>193</v>
      </c>
      <c r="D130" s="40">
        <f t="shared" si="7"/>
        <v>3714917595</v>
      </c>
      <c r="E130" s="40">
        <v>112790311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585474331</v>
      </c>
      <c r="M130" s="40">
        <v>562276231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</row>
    <row r="131" spans="1:21" s="1" customFormat="1" x14ac:dyDescent="0.2">
      <c r="A131" s="20">
        <v>117</v>
      </c>
      <c r="B131" s="21" t="s">
        <v>194</v>
      </c>
      <c r="C131" s="10" t="s">
        <v>40</v>
      </c>
      <c r="D131" s="38">
        <f t="shared" si="7"/>
        <v>2556132265</v>
      </c>
      <c r="E131" s="38">
        <v>710757862</v>
      </c>
      <c r="F131" s="38">
        <v>0</v>
      </c>
      <c r="G131" s="38">
        <v>0</v>
      </c>
      <c r="H131" s="38">
        <v>0</v>
      </c>
      <c r="I131" s="38">
        <v>314790978</v>
      </c>
      <c r="J131" s="38">
        <v>62487223</v>
      </c>
      <c r="K131" s="38">
        <v>65948044</v>
      </c>
      <c r="L131" s="38">
        <v>1402148158</v>
      </c>
      <c r="M131" s="38">
        <v>0</v>
      </c>
      <c r="N131" s="38">
        <v>305287233</v>
      </c>
      <c r="O131" s="38">
        <v>370380463</v>
      </c>
      <c r="P131" s="38">
        <v>361295430</v>
      </c>
      <c r="Q131" s="38">
        <v>0</v>
      </c>
      <c r="R131" s="38">
        <v>0</v>
      </c>
      <c r="T131" s="71"/>
      <c r="U131" s="71"/>
    </row>
    <row r="132" spans="1:21" s="1" customFormat="1" x14ac:dyDescent="0.2">
      <c r="A132" s="20">
        <v>118</v>
      </c>
      <c r="B132" s="12" t="s">
        <v>195</v>
      </c>
      <c r="C132" s="10" t="s">
        <v>45</v>
      </c>
      <c r="D132" s="38">
        <f t="shared" si="7"/>
        <v>1900693362</v>
      </c>
      <c r="E132" s="38">
        <v>1226945040</v>
      </c>
      <c r="F132" s="38">
        <v>389310780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284437542</v>
      </c>
      <c r="M132" s="38">
        <v>43666490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T132" s="71"/>
      <c r="U132" s="71"/>
    </row>
    <row r="133" spans="1:21" s="1" customFormat="1" x14ac:dyDescent="0.2">
      <c r="A133" s="20">
        <v>119</v>
      </c>
      <c r="B133" s="12" t="s">
        <v>196</v>
      </c>
      <c r="C133" s="10" t="s">
        <v>228</v>
      </c>
      <c r="D133" s="38">
        <f t="shared" si="7"/>
        <v>400445051</v>
      </c>
      <c r="E133" s="38">
        <v>392708439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7736612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T133" s="71"/>
      <c r="U133" s="71"/>
    </row>
    <row r="134" spans="1:21" s="1" customFormat="1" x14ac:dyDescent="0.2">
      <c r="A134" s="20">
        <v>120</v>
      </c>
      <c r="B134" s="12" t="s">
        <v>197</v>
      </c>
      <c r="C134" s="10" t="s">
        <v>47</v>
      </c>
      <c r="D134" s="38">
        <f t="shared" si="7"/>
        <v>1589241234</v>
      </c>
      <c r="E134" s="38">
        <v>1277492487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311748747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T134" s="71"/>
      <c r="U134" s="71"/>
    </row>
    <row r="135" spans="1:21" s="1" customFormat="1" x14ac:dyDescent="0.2">
      <c r="A135" s="20">
        <v>121</v>
      </c>
      <c r="B135" s="21" t="s">
        <v>198</v>
      </c>
      <c r="C135" s="10" t="s">
        <v>46</v>
      </c>
      <c r="D135" s="38">
        <f t="shared" si="7"/>
        <v>0</v>
      </c>
      <c r="E135" s="38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T135" s="71"/>
      <c r="U135" s="71"/>
    </row>
    <row r="136" spans="1:21" s="1" customFormat="1" x14ac:dyDescent="0.2">
      <c r="A136" s="20">
        <v>122</v>
      </c>
      <c r="B136" s="21" t="s">
        <v>199</v>
      </c>
      <c r="C136" s="10" t="s">
        <v>200</v>
      </c>
      <c r="D136" s="38">
        <f t="shared" si="7"/>
        <v>0</v>
      </c>
      <c r="E136" s="38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T136" s="71"/>
      <c r="U136" s="71"/>
    </row>
    <row r="137" spans="1:21" s="1" customFormat="1" x14ac:dyDescent="0.2">
      <c r="A137" s="20">
        <v>123</v>
      </c>
      <c r="B137" s="21" t="s">
        <v>201</v>
      </c>
      <c r="C137" s="10" t="s">
        <v>470</v>
      </c>
      <c r="D137" s="38">
        <f t="shared" si="7"/>
        <v>425471712</v>
      </c>
      <c r="E137" s="38">
        <v>342359960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83111752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T137" s="71"/>
      <c r="U137" s="71"/>
    </row>
    <row r="138" spans="1:21" s="1" customFormat="1" x14ac:dyDescent="0.2">
      <c r="A138" s="20">
        <v>124</v>
      </c>
      <c r="B138" s="12" t="s">
        <v>202</v>
      </c>
      <c r="C138" s="10" t="s">
        <v>227</v>
      </c>
      <c r="D138" s="38">
        <f t="shared" si="7"/>
        <v>1800486958</v>
      </c>
      <c r="E138" s="38">
        <v>1418210051</v>
      </c>
      <c r="F138" s="38">
        <v>464875</v>
      </c>
      <c r="G138" s="38">
        <v>0</v>
      </c>
      <c r="H138" s="38">
        <v>60990</v>
      </c>
      <c r="I138" s="38">
        <v>124027174</v>
      </c>
      <c r="J138" s="38">
        <v>0</v>
      </c>
      <c r="K138" s="38">
        <v>49088290</v>
      </c>
      <c r="L138" s="38">
        <v>208635578</v>
      </c>
      <c r="M138" s="38">
        <v>0</v>
      </c>
      <c r="N138" s="38">
        <v>1464877</v>
      </c>
      <c r="O138" s="38">
        <v>0</v>
      </c>
      <c r="P138" s="38">
        <v>0</v>
      </c>
      <c r="Q138" s="38">
        <v>108567108</v>
      </c>
      <c r="R138" s="38">
        <v>0</v>
      </c>
      <c r="T138" s="71"/>
      <c r="U138" s="71"/>
    </row>
    <row r="139" spans="1:21" s="1" customFormat="1" ht="24" x14ac:dyDescent="0.2">
      <c r="A139" s="20">
        <v>125</v>
      </c>
      <c r="B139" s="13" t="s">
        <v>203</v>
      </c>
      <c r="C139" s="10" t="s">
        <v>460</v>
      </c>
      <c r="D139" s="38">
        <f t="shared" si="7"/>
        <v>1765887553</v>
      </c>
      <c r="E139" s="38">
        <v>1449131427</v>
      </c>
      <c r="F139" s="38">
        <v>961043</v>
      </c>
      <c r="G139" s="38">
        <v>0</v>
      </c>
      <c r="H139" s="38">
        <v>10164</v>
      </c>
      <c r="I139" s="38">
        <v>107836883</v>
      </c>
      <c r="J139" s="38">
        <v>0</v>
      </c>
      <c r="K139" s="38">
        <v>11110659</v>
      </c>
      <c r="L139" s="38">
        <v>196837377</v>
      </c>
      <c r="M139" s="38">
        <v>0</v>
      </c>
      <c r="N139" s="38">
        <v>1464877</v>
      </c>
      <c r="O139" s="38">
        <v>0</v>
      </c>
      <c r="P139" s="38">
        <v>0</v>
      </c>
      <c r="Q139" s="38">
        <v>22734138</v>
      </c>
      <c r="R139" s="38">
        <v>0</v>
      </c>
      <c r="T139" s="71"/>
      <c r="U139" s="71"/>
    </row>
    <row r="140" spans="1:21" x14ac:dyDescent="0.2">
      <c r="A140" s="20">
        <v>126</v>
      </c>
      <c r="B140" s="21" t="s">
        <v>204</v>
      </c>
      <c r="C140" s="10" t="s">
        <v>205</v>
      </c>
      <c r="D140" s="40">
        <f t="shared" si="7"/>
        <v>1222576097</v>
      </c>
      <c r="E140" s="40">
        <v>1061938619</v>
      </c>
      <c r="F140" s="40">
        <v>0</v>
      </c>
      <c r="G140" s="40">
        <v>160637478</v>
      </c>
      <c r="H140" s="40">
        <v>0</v>
      </c>
      <c r="I140" s="40">
        <v>0</v>
      </c>
      <c r="J140" s="40">
        <v>0</v>
      </c>
      <c r="K140" s="40">
        <v>0</v>
      </c>
      <c r="L140" s="40"/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</row>
    <row r="141" spans="1:21" x14ac:dyDescent="0.2">
      <c r="A141" s="20">
        <v>127</v>
      </c>
      <c r="B141" s="12" t="s">
        <v>206</v>
      </c>
      <c r="C141" s="10" t="s">
        <v>207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21" x14ac:dyDescent="0.2">
      <c r="A142" s="20">
        <v>128</v>
      </c>
      <c r="B142" s="21" t="s">
        <v>208</v>
      </c>
      <c r="C142" s="10" t="s">
        <v>209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21" x14ac:dyDescent="0.2">
      <c r="A143" s="20">
        <v>129</v>
      </c>
      <c r="B143" s="83" t="s">
        <v>252</v>
      </c>
      <c r="C143" s="41" t="s">
        <v>253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21" x14ac:dyDescent="0.2">
      <c r="A144" s="20">
        <v>130</v>
      </c>
      <c r="B144" s="86" t="s">
        <v>254</v>
      </c>
      <c r="C144" s="41" t="s">
        <v>255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79" x14ac:dyDescent="0.2">
      <c r="A145" s="20">
        <v>131</v>
      </c>
      <c r="B145" s="87" t="s">
        <v>256</v>
      </c>
      <c r="C145" s="135" t="s">
        <v>417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79" x14ac:dyDescent="0.2">
      <c r="A146" s="20">
        <v>132</v>
      </c>
      <c r="B146" s="20" t="s">
        <v>260</v>
      </c>
      <c r="C146" s="28" t="s">
        <v>261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79" x14ac:dyDescent="0.2">
      <c r="A147" s="20">
        <v>133</v>
      </c>
      <c r="B147" s="52" t="s">
        <v>312</v>
      </c>
      <c r="C147" s="28" t="s">
        <v>311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79" x14ac:dyDescent="0.2">
      <c r="A148" s="20">
        <v>134</v>
      </c>
      <c r="B148" s="52" t="s">
        <v>320</v>
      </c>
      <c r="C148" s="28" t="s">
        <v>317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79" s="4" customFormat="1" ht="13.5" customHeight="1" x14ac:dyDescent="0.2">
      <c r="A149" s="20">
        <v>135</v>
      </c>
      <c r="B149" s="52" t="s">
        <v>412</v>
      </c>
      <c r="C149" s="15" t="s">
        <v>413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</sheetData>
  <autoFilter ref="A11:CA11" xr:uid="{00000000-0009-0000-0000-000005000000}">
    <filterColumn colId="0" showButton="0"/>
    <filterColumn colId="1" showButton="0"/>
  </autoFilter>
  <mergeCells count="24">
    <mergeCell ref="M5:R5"/>
    <mergeCell ref="D4:R4"/>
    <mergeCell ref="R6:R7"/>
    <mergeCell ref="P6:P7"/>
    <mergeCell ref="O6:O7"/>
    <mergeCell ref="N6:N7"/>
    <mergeCell ref="M6:M7"/>
    <mergeCell ref="Q6:Q7"/>
    <mergeCell ref="H5:H7"/>
    <mergeCell ref="A8:C8"/>
    <mergeCell ref="A11:C11"/>
    <mergeCell ref="A92:A95"/>
    <mergeCell ref="B92:B95"/>
    <mergeCell ref="I5:I7"/>
    <mergeCell ref="G5:G7"/>
    <mergeCell ref="A2:L2"/>
    <mergeCell ref="A4:A7"/>
    <mergeCell ref="B4:B7"/>
    <mergeCell ref="C4:C7"/>
    <mergeCell ref="E5:E7"/>
    <mergeCell ref="F5:F7"/>
    <mergeCell ref="D5:D7"/>
    <mergeCell ref="L5:L7"/>
    <mergeCell ref="K5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56"/>
  <sheetViews>
    <sheetView zoomScale="90" zoomScaleNormal="90" workbookViewId="0">
      <pane xSplit="3" ySplit="13" topLeftCell="D14" activePane="bottomRight" state="frozen"/>
      <selection pane="topRight" activeCell="D1" sqref="D1"/>
      <selection pane="bottomLeft" activeCell="A15" sqref="A15"/>
      <selection pane="bottomRight" activeCell="W25" sqref="W25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6" width="13.42578125" style="26" customWidth="1"/>
    <col min="17" max="17" width="16.7109375" style="26" customWidth="1"/>
    <col min="18" max="19" width="13.85546875" style="26" customWidth="1"/>
    <col min="20" max="21" width="13.42578125" style="23" customWidth="1"/>
    <col min="22" max="22" width="15.140625" style="23" customWidth="1"/>
    <col min="23" max="23" width="11.28515625" style="23" customWidth="1"/>
    <col min="24" max="24" width="13.5703125" style="23" customWidth="1"/>
    <col min="25" max="16384" width="9.140625" style="23"/>
  </cols>
  <sheetData>
    <row r="1" spans="1:23" ht="19.5" customHeight="1" x14ac:dyDescent="0.2">
      <c r="A1" s="346" t="s">
        <v>433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</row>
    <row r="2" spans="1:23" ht="12.75" customHeight="1" x14ac:dyDescent="0.2">
      <c r="C2" s="25"/>
      <c r="V2" s="23" t="s">
        <v>278</v>
      </c>
    </row>
    <row r="3" spans="1:23" s="89" customFormat="1" ht="14.25" customHeight="1" x14ac:dyDescent="0.2">
      <c r="A3" s="343" t="s">
        <v>43</v>
      </c>
      <c r="B3" s="347" t="s">
        <v>345</v>
      </c>
      <c r="C3" s="343" t="s">
        <v>336</v>
      </c>
      <c r="D3" s="343" t="s">
        <v>376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</row>
    <row r="4" spans="1:23" s="89" customFormat="1" ht="16.5" customHeight="1" x14ac:dyDescent="0.2">
      <c r="A4" s="343"/>
      <c r="B4" s="348"/>
      <c r="C4" s="343"/>
      <c r="D4" s="350" t="s">
        <v>263</v>
      </c>
      <c r="E4" s="352" t="s">
        <v>377</v>
      </c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44"/>
      <c r="Q4" s="343" t="s">
        <v>279</v>
      </c>
      <c r="R4" s="343"/>
      <c r="S4" s="343"/>
      <c r="T4" s="343"/>
      <c r="U4" s="343"/>
      <c r="V4" s="343"/>
    </row>
    <row r="5" spans="1:23" s="89" customFormat="1" ht="19.5" customHeight="1" x14ac:dyDescent="0.2">
      <c r="A5" s="343"/>
      <c r="B5" s="348"/>
      <c r="C5" s="343"/>
      <c r="D5" s="350"/>
      <c r="E5" s="354" t="s">
        <v>378</v>
      </c>
      <c r="F5" s="355"/>
      <c r="G5" s="356"/>
      <c r="H5" s="352" t="s">
        <v>379</v>
      </c>
      <c r="I5" s="353"/>
      <c r="J5" s="353"/>
      <c r="K5" s="353"/>
      <c r="L5" s="353"/>
      <c r="M5" s="344"/>
      <c r="N5" s="354" t="s">
        <v>380</v>
      </c>
      <c r="O5" s="355"/>
      <c r="P5" s="356"/>
      <c r="Q5" s="343" t="s">
        <v>230</v>
      </c>
      <c r="R5" s="353" t="s">
        <v>275</v>
      </c>
      <c r="S5" s="368"/>
      <c r="T5" s="353"/>
      <c r="U5" s="353"/>
      <c r="V5" s="344"/>
    </row>
    <row r="6" spans="1:23" s="89" customFormat="1" ht="24.75" customHeight="1" x14ac:dyDescent="0.2">
      <c r="A6" s="343"/>
      <c r="B6" s="348"/>
      <c r="C6" s="343"/>
      <c r="D6" s="350"/>
      <c r="E6" s="357"/>
      <c r="F6" s="358"/>
      <c r="G6" s="359"/>
      <c r="H6" s="343" t="s">
        <v>230</v>
      </c>
      <c r="I6" s="352" t="s">
        <v>275</v>
      </c>
      <c r="J6" s="353"/>
      <c r="K6" s="353"/>
      <c r="L6" s="353"/>
      <c r="M6" s="344"/>
      <c r="N6" s="357"/>
      <c r="O6" s="358"/>
      <c r="P6" s="359"/>
      <c r="Q6" s="343"/>
      <c r="R6" s="360" t="s">
        <v>381</v>
      </c>
      <c r="S6" s="361"/>
      <c r="T6" s="369" t="s">
        <v>459</v>
      </c>
      <c r="U6" s="370"/>
      <c r="V6" s="371"/>
    </row>
    <row r="7" spans="1:23" s="89" customFormat="1" ht="27.75" customHeight="1" x14ac:dyDescent="0.2">
      <c r="A7" s="343"/>
      <c r="B7" s="348"/>
      <c r="C7" s="343"/>
      <c r="D7" s="350"/>
      <c r="E7" s="343" t="s">
        <v>230</v>
      </c>
      <c r="F7" s="343" t="s">
        <v>275</v>
      </c>
      <c r="G7" s="343"/>
      <c r="H7" s="343"/>
      <c r="I7" s="344" t="s">
        <v>382</v>
      </c>
      <c r="J7" s="343" t="s">
        <v>383</v>
      </c>
      <c r="K7" s="343" t="s">
        <v>384</v>
      </c>
      <c r="L7" s="343"/>
      <c r="M7" s="343"/>
      <c r="N7" s="343" t="s">
        <v>230</v>
      </c>
      <c r="O7" s="353" t="s">
        <v>275</v>
      </c>
      <c r="P7" s="344"/>
      <c r="Q7" s="343"/>
      <c r="R7" s="362"/>
      <c r="S7" s="363"/>
      <c r="T7" s="372"/>
      <c r="U7" s="373"/>
      <c r="V7" s="374"/>
    </row>
    <row r="8" spans="1:23" s="89" customFormat="1" ht="13.5" customHeight="1" x14ac:dyDescent="0.2">
      <c r="A8" s="343"/>
      <c r="B8" s="348"/>
      <c r="C8" s="343"/>
      <c r="D8" s="350"/>
      <c r="E8" s="343"/>
      <c r="F8" s="345" t="s">
        <v>385</v>
      </c>
      <c r="G8" s="343" t="s">
        <v>331</v>
      </c>
      <c r="H8" s="343"/>
      <c r="I8" s="344"/>
      <c r="J8" s="343"/>
      <c r="K8" s="375" t="s">
        <v>230</v>
      </c>
      <c r="L8" s="352" t="s">
        <v>275</v>
      </c>
      <c r="M8" s="344"/>
      <c r="N8" s="343"/>
      <c r="O8" s="343" t="s">
        <v>386</v>
      </c>
      <c r="P8" s="375" t="s">
        <v>387</v>
      </c>
      <c r="Q8" s="343"/>
      <c r="R8" s="364" t="s">
        <v>274</v>
      </c>
      <c r="S8" s="366" t="s">
        <v>464</v>
      </c>
      <c r="T8" s="364" t="s">
        <v>274</v>
      </c>
      <c r="U8" s="376" t="s">
        <v>388</v>
      </c>
      <c r="V8" s="329" t="s">
        <v>389</v>
      </c>
    </row>
    <row r="9" spans="1:23" s="89" customFormat="1" ht="99" customHeight="1" x14ac:dyDescent="0.2">
      <c r="A9" s="343"/>
      <c r="B9" s="349"/>
      <c r="C9" s="343"/>
      <c r="D9" s="351"/>
      <c r="E9" s="343"/>
      <c r="F9" s="345"/>
      <c r="G9" s="343"/>
      <c r="H9" s="343"/>
      <c r="I9" s="344"/>
      <c r="J9" s="343"/>
      <c r="K9" s="351"/>
      <c r="L9" s="90" t="s">
        <v>374</v>
      </c>
      <c r="M9" s="90" t="s">
        <v>375</v>
      </c>
      <c r="N9" s="343"/>
      <c r="O9" s="343"/>
      <c r="P9" s="351"/>
      <c r="Q9" s="343"/>
      <c r="R9" s="365"/>
      <c r="S9" s="367"/>
      <c r="T9" s="365"/>
      <c r="U9" s="377"/>
      <c r="V9" s="328"/>
      <c r="W9" s="141"/>
    </row>
    <row r="10" spans="1:23" ht="21" customHeight="1" x14ac:dyDescent="0.2">
      <c r="A10" s="342" t="s">
        <v>230</v>
      </c>
      <c r="B10" s="342"/>
      <c r="C10" s="342"/>
      <c r="D10" s="91">
        <f>D11+D12+D13</f>
        <v>13920153383</v>
      </c>
      <c r="E10" s="91">
        <f t="shared" ref="E10:V10" si="0">E11+E12+E13</f>
        <v>2889952450</v>
      </c>
      <c r="F10" s="91">
        <f t="shared" si="0"/>
        <v>175661291</v>
      </c>
      <c r="G10" s="91">
        <f t="shared" si="0"/>
        <v>2714291159</v>
      </c>
      <c r="H10" s="91">
        <f t="shared" si="0"/>
        <v>5845028680</v>
      </c>
      <c r="I10" s="91">
        <f t="shared" si="0"/>
        <v>5273959897</v>
      </c>
      <c r="J10" s="91">
        <f t="shared" si="0"/>
        <v>507354770</v>
      </c>
      <c r="K10" s="91">
        <f t="shared" si="0"/>
        <v>63714013</v>
      </c>
      <c r="L10" s="91">
        <f t="shared" si="0"/>
        <v>23940946</v>
      </c>
      <c r="M10" s="91">
        <f t="shared" si="0"/>
        <v>39773067</v>
      </c>
      <c r="N10" s="91">
        <f t="shared" si="0"/>
        <v>1199129910</v>
      </c>
      <c r="O10" s="91">
        <f t="shared" si="0"/>
        <v>969302280</v>
      </c>
      <c r="P10" s="91">
        <f t="shared" si="0"/>
        <v>229827630</v>
      </c>
      <c r="Q10" s="91">
        <f t="shared" si="0"/>
        <v>3986042343</v>
      </c>
      <c r="R10" s="91">
        <f t="shared" si="0"/>
        <v>1330902820</v>
      </c>
      <c r="S10" s="91">
        <f t="shared" si="0"/>
        <v>50729582</v>
      </c>
      <c r="T10" s="91">
        <f t="shared" si="0"/>
        <v>2655139523</v>
      </c>
      <c r="U10" s="91">
        <f t="shared" si="0"/>
        <v>664646394</v>
      </c>
      <c r="V10" s="91">
        <f t="shared" si="0"/>
        <v>1990493129</v>
      </c>
      <c r="W10" s="140"/>
    </row>
    <row r="11" spans="1:23" ht="17.25" customHeight="1" x14ac:dyDescent="0.2">
      <c r="A11" s="330" t="s">
        <v>53</v>
      </c>
      <c r="B11" s="331"/>
      <c r="C11" s="332"/>
      <c r="D11" s="92">
        <v>108533276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108533276</v>
      </c>
      <c r="R11" s="92">
        <v>108533276</v>
      </c>
      <c r="S11" s="92">
        <v>3136599</v>
      </c>
      <c r="T11" s="88">
        <v>0</v>
      </c>
      <c r="U11" s="93">
        <v>0</v>
      </c>
      <c r="V11" s="226">
        <v>0</v>
      </c>
    </row>
    <row r="12" spans="1:23" ht="16.5" customHeight="1" x14ac:dyDescent="0.2">
      <c r="A12" s="330" t="s">
        <v>280</v>
      </c>
      <c r="B12" s="331"/>
      <c r="C12" s="331"/>
      <c r="D12" s="92">
        <f t="shared" ref="D12" si="1">E12+H12+N12+Q12</f>
        <v>47751681</v>
      </c>
      <c r="E12" s="92">
        <f t="shared" ref="E12" si="2">F12+G12</f>
        <v>0</v>
      </c>
      <c r="F12" s="92">
        <v>0</v>
      </c>
      <c r="G12" s="92">
        <v>0</v>
      </c>
      <c r="H12" s="92">
        <f t="shared" ref="H12" si="3">I12+J12+K12</f>
        <v>0</v>
      </c>
      <c r="I12" s="92">
        <v>0</v>
      </c>
      <c r="J12" s="92">
        <v>0</v>
      </c>
      <c r="K12" s="92">
        <f t="shared" ref="K12" si="4">L12+M12</f>
        <v>0</v>
      </c>
      <c r="L12" s="92">
        <v>0</v>
      </c>
      <c r="M12" s="92">
        <v>0</v>
      </c>
      <c r="N12" s="92">
        <f t="shared" ref="N12" si="5">O12+P12</f>
        <v>0</v>
      </c>
      <c r="O12" s="92">
        <v>0</v>
      </c>
      <c r="P12" s="92">
        <v>0</v>
      </c>
      <c r="Q12" s="92">
        <f t="shared" ref="Q12" si="6">R12+T12</f>
        <v>47751681</v>
      </c>
      <c r="R12" s="92"/>
      <c r="S12" s="92"/>
      <c r="T12" s="88">
        <f>U12+V12</f>
        <v>47751681</v>
      </c>
      <c r="U12" s="93">
        <v>0</v>
      </c>
      <c r="V12" s="88">
        <v>47751681</v>
      </c>
    </row>
    <row r="13" spans="1:23" ht="15.75" customHeight="1" x14ac:dyDescent="0.2">
      <c r="A13" s="333" t="s">
        <v>224</v>
      </c>
      <c r="B13" s="334"/>
      <c r="C13" s="335"/>
      <c r="D13" s="91">
        <f t="shared" ref="D13:J13" si="7">SUM(D14:D150)-D94</f>
        <v>13763868426</v>
      </c>
      <c r="E13" s="91">
        <f t="shared" si="7"/>
        <v>2889952450</v>
      </c>
      <c r="F13" s="91">
        <f t="shared" si="7"/>
        <v>175661291</v>
      </c>
      <c r="G13" s="91">
        <f t="shared" si="7"/>
        <v>2714291159</v>
      </c>
      <c r="H13" s="91">
        <f t="shared" si="7"/>
        <v>5845028680</v>
      </c>
      <c r="I13" s="91">
        <f t="shared" si="7"/>
        <v>5273959897</v>
      </c>
      <c r="J13" s="91">
        <f t="shared" si="7"/>
        <v>507354770</v>
      </c>
      <c r="K13" s="91">
        <f>L13+M13</f>
        <v>63714013</v>
      </c>
      <c r="L13" s="91">
        <f t="shared" ref="L13:V13" si="8">SUM(L14:L150)-L94</f>
        <v>23940946</v>
      </c>
      <c r="M13" s="91">
        <f t="shared" si="8"/>
        <v>39773067</v>
      </c>
      <c r="N13" s="91">
        <f t="shared" si="8"/>
        <v>1199129910</v>
      </c>
      <c r="O13" s="91">
        <f t="shared" si="8"/>
        <v>969302280</v>
      </c>
      <c r="P13" s="91">
        <f t="shared" si="8"/>
        <v>229827630</v>
      </c>
      <c r="Q13" s="256">
        <f t="shared" si="8"/>
        <v>3829757386</v>
      </c>
      <c r="R13" s="91">
        <f t="shared" si="8"/>
        <v>1222369544</v>
      </c>
      <c r="S13" s="91">
        <f t="shared" si="8"/>
        <v>47592983</v>
      </c>
      <c r="T13" s="91">
        <f t="shared" si="8"/>
        <v>2607387842</v>
      </c>
      <c r="U13" s="91">
        <f t="shared" si="8"/>
        <v>664646394</v>
      </c>
      <c r="V13" s="91">
        <f t="shared" si="8"/>
        <v>1942741448</v>
      </c>
    </row>
    <row r="14" spans="1:23" ht="12" customHeight="1" x14ac:dyDescent="0.2">
      <c r="A14" s="93">
        <v>1</v>
      </c>
      <c r="B14" s="94" t="s">
        <v>57</v>
      </c>
      <c r="C14" s="95" t="s">
        <v>41</v>
      </c>
      <c r="D14" s="92">
        <f>E14+H14+N14+Q14</f>
        <v>55665417</v>
      </c>
      <c r="E14" s="92">
        <f>F14+G14</f>
        <v>12246951</v>
      </c>
      <c r="F14" s="92">
        <v>762342</v>
      </c>
      <c r="G14" s="92">
        <v>11484609</v>
      </c>
      <c r="H14" s="92">
        <f>I14+J14+K14</f>
        <v>25468295</v>
      </c>
      <c r="I14" s="92">
        <v>22919507</v>
      </c>
      <c r="J14" s="92">
        <v>2204492</v>
      </c>
      <c r="K14" s="92">
        <f>L14+M14</f>
        <v>344296</v>
      </c>
      <c r="L14" s="92">
        <v>0</v>
      </c>
      <c r="M14" s="92">
        <v>344296</v>
      </c>
      <c r="N14" s="92">
        <f>O14+P14</f>
        <v>4219147</v>
      </c>
      <c r="O14" s="92">
        <v>3227453</v>
      </c>
      <c r="P14" s="92">
        <v>991694</v>
      </c>
      <c r="Q14" s="92">
        <f>R14+T14</f>
        <v>13731024</v>
      </c>
      <c r="R14" s="92">
        <v>1546083</v>
      </c>
      <c r="S14" s="92"/>
      <c r="T14" s="88">
        <f t="shared" ref="T14:T76" si="9">U14+V14</f>
        <v>12184941</v>
      </c>
      <c r="U14" s="88">
        <v>3157552</v>
      </c>
      <c r="V14" s="88">
        <v>9027389</v>
      </c>
      <c r="W14" s="72"/>
    </row>
    <row r="15" spans="1:23" ht="12" customHeight="1" x14ac:dyDescent="0.2">
      <c r="A15" s="93">
        <v>2</v>
      </c>
      <c r="B15" s="96" t="s">
        <v>58</v>
      </c>
      <c r="C15" s="95" t="s">
        <v>210</v>
      </c>
      <c r="D15" s="92">
        <f t="shared" ref="D15:D77" si="10">E15+H15+N15+Q15</f>
        <v>55572297</v>
      </c>
      <c r="E15" s="92">
        <f t="shared" ref="E15:E80" si="11">F15+G15</f>
        <v>10905953</v>
      </c>
      <c r="F15" s="92">
        <v>766729</v>
      </c>
      <c r="G15" s="92">
        <v>10139224</v>
      </c>
      <c r="H15" s="92">
        <f t="shared" ref="H15:H80" si="12">I15+J15+K15</f>
        <v>26745473</v>
      </c>
      <c r="I15" s="92">
        <v>23687185</v>
      </c>
      <c r="J15" s="92">
        <v>2273938</v>
      </c>
      <c r="K15" s="92">
        <f t="shared" ref="K15:K80" si="13">L15+M15</f>
        <v>784350</v>
      </c>
      <c r="L15" s="92">
        <v>71961</v>
      </c>
      <c r="M15" s="92">
        <v>712389</v>
      </c>
      <c r="N15" s="92">
        <f t="shared" ref="N15:N80" si="14">O15+P15</f>
        <v>3910402</v>
      </c>
      <c r="O15" s="92">
        <v>2991406</v>
      </c>
      <c r="P15" s="92">
        <v>918996</v>
      </c>
      <c r="Q15" s="92">
        <f t="shared" ref="Q15:Q80" si="15">R15+T15</f>
        <v>14010469</v>
      </c>
      <c r="R15" s="88">
        <v>1443080</v>
      </c>
      <c r="S15" s="226"/>
      <c r="T15" s="88">
        <f t="shared" si="9"/>
        <v>12567389</v>
      </c>
      <c r="U15" s="139">
        <v>3206713</v>
      </c>
      <c r="V15" s="88">
        <v>9360676</v>
      </c>
      <c r="W15" s="72"/>
    </row>
    <row r="16" spans="1:23" ht="12" customHeight="1" x14ac:dyDescent="0.2">
      <c r="A16" s="93">
        <v>3</v>
      </c>
      <c r="B16" s="97" t="s">
        <v>59</v>
      </c>
      <c r="C16" s="98" t="s">
        <v>5</v>
      </c>
      <c r="D16" s="92">
        <f t="shared" si="10"/>
        <v>188737805</v>
      </c>
      <c r="E16" s="92">
        <f t="shared" si="11"/>
        <v>43327182</v>
      </c>
      <c r="F16" s="92">
        <v>2405643</v>
      </c>
      <c r="G16" s="92">
        <v>40921539</v>
      </c>
      <c r="H16" s="92">
        <f t="shared" si="12"/>
        <v>85183572</v>
      </c>
      <c r="I16" s="92">
        <v>73940375</v>
      </c>
      <c r="J16" s="92">
        <v>8096416</v>
      </c>
      <c r="K16" s="92">
        <f t="shared" si="13"/>
        <v>3146781</v>
      </c>
      <c r="L16" s="92">
        <v>2334570</v>
      </c>
      <c r="M16" s="92">
        <v>812211</v>
      </c>
      <c r="N16" s="92">
        <f t="shared" si="14"/>
        <v>17406217</v>
      </c>
      <c r="O16" s="92">
        <v>14341499</v>
      </c>
      <c r="P16" s="92">
        <v>3064718</v>
      </c>
      <c r="Q16" s="92">
        <f t="shared" si="15"/>
        <v>42820834</v>
      </c>
      <c r="R16" s="88">
        <v>5288368</v>
      </c>
      <c r="S16" s="226"/>
      <c r="T16" s="88">
        <f t="shared" si="9"/>
        <v>37532466</v>
      </c>
      <c r="U16" s="139">
        <v>9958895</v>
      </c>
      <c r="V16" s="88">
        <v>27573571</v>
      </c>
      <c r="W16" s="72"/>
    </row>
    <row r="17" spans="1:23" ht="12" customHeight="1" x14ac:dyDescent="0.2">
      <c r="A17" s="93">
        <v>4</v>
      </c>
      <c r="B17" s="94" t="s">
        <v>60</v>
      </c>
      <c r="C17" s="95" t="s">
        <v>211</v>
      </c>
      <c r="D17" s="92">
        <f t="shared" si="10"/>
        <v>57387464</v>
      </c>
      <c r="E17" s="92">
        <f t="shared" si="11"/>
        <v>10285745</v>
      </c>
      <c r="F17" s="92">
        <v>836210</v>
      </c>
      <c r="G17" s="92">
        <v>9449535</v>
      </c>
      <c r="H17" s="92">
        <f t="shared" si="12"/>
        <v>28383825</v>
      </c>
      <c r="I17" s="92">
        <v>25527606</v>
      </c>
      <c r="J17" s="92">
        <v>2445249</v>
      </c>
      <c r="K17" s="92">
        <f t="shared" si="13"/>
        <v>410970</v>
      </c>
      <c r="L17" s="92">
        <v>116862</v>
      </c>
      <c r="M17" s="92">
        <v>294108</v>
      </c>
      <c r="N17" s="92">
        <f t="shared" si="14"/>
        <v>3746378</v>
      </c>
      <c r="O17" s="92">
        <v>2889431</v>
      </c>
      <c r="P17" s="92">
        <v>856947</v>
      </c>
      <c r="Q17" s="92">
        <f t="shared" si="15"/>
        <v>14971516</v>
      </c>
      <c r="R17" s="88">
        <v>1327932</v>
      </c>
      <c r="S17" s="226"/>
      <c r="T17" s="88">
        <f t="shared" si="9"/>
        <v>13643584</v>
      </c>
      <c r="U17" s="139">
        <v>3474779</v>
      </c>
      <c r="V17" s="88">
        <v>10168805</v>
      </c>
      <c r="W17" s="72"/>
    </row>
    <row r="18" spans="1:23" ht="12" customHeight="1" x14ac:dyDescent="0.2">
      <c r="A18" s="93">
        <v>5</v>
      </c>
      <c r="B18" s="94" t="s">
        <v>61</v>
      </c>
      <c r="C18" s="95" t="s">
        <v>8</v>
      </c>
      <c r="D18" s="92">
        <f t="shared" si="10"/>
        <v>66765653</v>
      </c>
      <c r="E18" s="92">
        <f t="shared" si="11"/>
        <v>14349330</v>
      </c>
      <c r="F18" s="92">
        <v>913717</v>
      </c>
      <c r="G18" s="92">
        <v>13435613</v>
      </c>
      <c r="H18" s="92">
        <f t="shared" si="12"/>
        <v>30962217</v>
      </c>
      <c r="I18" s="92">
        <v>27820998</v>
      </c>
      <c r="J18" s="92">
        <v>2657026</v>
      </c>
      <c r="K18" s="92">
        <f t="shared" si="13"/>
        <v>484193</v>
      </c>
      <c r="L18" s="92">
        <v>50552</v>
      </c>
      <c r="M18" s="92">
        <v>433641</v>
      </c>
      <c r="N18" s="92">
        <f t="shared" si="14"/>
        <v>5122205</v>
      </c>
      <c r="O18" s="92">
        <v>3972621</v>
      </c>
      <c r="P18" s="92">
        <v>1149584</v>
      </c>
      <c r="Q18" s="92">
        <f t="shared" si="15"/>
        <v>16331901</v>
      </c>
      <c r="R18" s="88">
        <v>1729898</v>
      </c>
      <c r="S18" s="226"/>
      <c r="T18" s="88">
        <f t="shared" si="9"/>
        <v>14602003</v>
      </c>
      <c r="U18" s="139">
        <v>3769914</v>
      </c>
      <c r="V18" s="88">
        <v>10832089</v>
      </c>
      <c r="W18" s="72"/>
    </row>
    <row r="19" spans="1:23" ht="12" customHeight="1" x14ac:dyDescent="0.2">
      <c r="A19" s="93">
        <v>6</v>
      </c>
      <c r="B19" s="97" t="s">
        <v>62</v>
      </c>
      <c r="C19" s="98" t="s">
        <v>63</v>
      </c>
      <c r="D19" s="92">
        <f t="shared" si="10"/>
        <v>511623296</v>
      </c>
      <c r="E19" s="92">
        <f t="shared" si="11"/>
        <v>127738117</v>
      </c>
      <c r="F19" s="92">
        <v>6871271</v>
      </c>
      <c r="G19" s="92">
        <v>120866846</v>
      </c>
      <c r="H19" s="92">
        <f t="shared" si="12"/>
        <v>225779975</v>
      </c>
      <c r="I19" s="92">
        <v>202824080</v>
      </c>
      <c r="J19" s="92">
        <v>21638706</v>
      </c>
      <c r="K19" s="92">
        <f t="shared" si="13"/>
        <v>1317189</v>
      </c>
      <c r="L19" s="92">
        <v>428848</v>
      </c>
      <c r="M19" s="92">
        <v>888341</v>
      </c>
      <c r="N19" s="92">
        <f t="shared" si="14"/>
        <v>47337162</v>
      </c>
      <c r="O19" s="92">
        <v>38512620</v>
      </c>
      <c r="P19" s="92">
        <v>8824542</v>
      </c>
      <c r="Q19" s="92">
        <f t="shared" si="15"/>
        <v>110768042</v>
      </c>
      <c r="R19" s="88">
        <v>15344288</v>
      </c>
      <c r="S19" s="226"/>
      <c r="T19" s="88">
        <f t="shared" si="9"/>
        <v>95423754</v>
      </c>
      <c r="U19" s="139">
        <v>25272577</v>
      </c>
      <c r="V19" s="88">
        <v>70151177</v>
      </c>
      <c r="W19" s="72"/>
    </row>
    <row r="20" spans="1:23" ht="12" customHeight="1" x14ac:dyDescent="0.2">
      <c r="A20" s="93">
        <v>7</v>
      </c>
      <c r="B20" s="99" t="s">
        <v>64</v>
      </c>
      <c r="C20" s="100" t="s">
        <v>212</v>
      </c>
      <c r="D20" s="92">
        <f t="shared" si="10"/>
        <v>179574296</v>
      </c>
      <c r="E20" s="92">
        <f t="shared" si="11"/>
        <v>37564335</v>
      </c>
      <c r="F20" s="92">
        <v>2439657</v>
      </c>
      <c r="G20" s="92">
        <v>35124678</v>
      </c>
      <c r="H20" s="92">
        <f t="shared" si="12"/>
        <v>81323483</v>
      </c>
      <c r="I20" s="92">
        <v>73800292</v>
      </c>
      <c r="J20" s="92">
        <v>6964601</v>
      </c>
      <c r="K20" s="92">
        <f t="shared" si="13"/>
        <v>558590</v>
      </c>
      <c r="L20" s="92">
        <v>37914</v>
      </c>
      <c r="M20" s="92">
        <v>520676</v>
      </c>
      <c r="N20" s="92">
        <f t="shared" si="14"/>
        <v>13602690</v>
      </c>
      <c r="O20" s="92">
        <v>10674522</v>
      </c>
      <c r="P20" s="92">
        <v>2928168</v>
      </c>
      <c r="Q20" s="92">
        <f t="shared" si="15"/>
        <v>47083788</v>
      </c>
      <c r="R20" s="88">
        <v>9005224</v>
      </c>
      <c r="S20" s="226"/>
      <c r="T20" s="88">
        <f t="shared" si="9"/>
        <v>38078564</v>
      </c>
      <c r="U20" s="139">
        <v>9861209</v>
      </c>
      <c r="V20" s="88">
        <v>28217355</v>
      </c>
      <c r="W20" s="72"/>
    </row>
    <row r="21" spans="1:23" ht="12" customHeight="1" x14ac:dyDescent="0.2">
      <c r="A21" s="93">
        <v>8</v>
      </c>
      <c r="B21" s="97" t="s">
        <v>65</v>
      </c>
      <c r="C21" s="98" t="s">
        <v>17</v>
      </c>
      <c r="D21" s="92">
        <f t="shared" si="10"/>
        <v>70903712</v>
      </c>
      <c r="E21" s="92">
        <f t="shared" si="11"/>
        <v>14625266</v>
      </c>
      <c r="F21" s="92">
        <v>952618</v>
      </c>
      <c r="G21" s="92">
        <v>13672648</v>
      </c>
      <c r="H21" s="92">
        <f t="shared" si="12"/>
        <v>33308019</v>
      </c>
      <c r="I21" s="92">
        <v>29766597</v>
      </c>
      <c r="J21" s="92">
        <v>2821052</v>
      </c>
      <c r="K21" s="92">
        <f t="shared" si="13"/>
        <v>720370</v>
      </c>
      <c r="L21" s="92">
        <v>198387</v>
      </c>
      <c r="M21" s="92">
        <v>521983</v>
      </c>
      <c r="N21" s="92">
        <f t="shared" si="14"/>
        <v>5431604</v>
      </c>
      <c r="O21" s="92">
        <v>4150376</v>
      </c>
      <c r="P21" s="92">
        <v>1281228</v>
      </c>
      <c r="Q21" s="92">
        <f t="shared" si="15"/>
        <v>17538823</v>
      </c>
      <c r="R21" s="88">
        <v>2171704</v>
      </c>
      <c r="S21" s="226"/>
      <c r="T21" s="88">
        <f t="shared" si="9"/>
        <v>15367119</v>
      </c>
      <c r="U21" s="139">
        <v>3983216</v>
      </c>
      <c r="V21" s="88">
        <v>11383903</v>
      </c>
      <c r="W21" s="72"/>
    </row>
    <row r="22" spans="1:23" ht="12" customHeight="1" x14ac:dyDescent="0.2">
      <c r="A22" s="93">
        <v>9</v>
      </c>
      <c r="B22" s="97" t="s">
        <v>66</v>
      </c>
      <c r="C22" s="98" t="s">
        <v>6</v>
      </c>
      <c r="D22" s="92">
        <f t="shared" si="10"/>
        <v>61116425</v>
      </c>
      <c r="E22" s="92">
        <f t="shared" si="11"/>
        <v>12411974</v>
      </c>
      <c r="F22" s="92">
        <v>865920</v>
      </c>
      <c r="G22" s="92">
        <v>11546054</v>
      </c>
      <c r="H22" s="92">
        <f t="shared" si="12"/>
        <v>29270254</v>
      </c>
      <c r="I22" s="92">
        <v>26446715</v>
      </c>
      <c r="J22" s="92">
        <v>2555617</v>
      </c>
      <c r="K22" s="92">
        <f t="shared" si="13"/>
        <v>267922</v>
      </c>
      <c r="L22" s="92">
        <v>0</v>
      </c>
      <c r="M22" s="92">
        <v>267922</v>
      </c>
      <c r="N22" s="92">
        <f t="shared" si="14"/>
        <v>4503772</v>
      </c>
      <c r="O22" s="92">
        <v>3440554</v>
      </c>
      <c r="P22" s="92">
        <v>1063218</v>
      </c>
      <c r="Q22" s="92">
        <f t="shared" si="15"/>
        <v>14930425</v>
      </c>
      <c r="R22" s="88">
        <v>1195797</v>
      </c>
      <c r="S22" s="226"/>
      <c r="T22" s="88">
        <f t="shared" si="9"/>
        <v>13734628</v>
      </c>
      <c r="U22" s="139">
        <v>3543593</v>
      </c>
      <c r="V22" s="88">
        <v>10191035</v>
      </c>
      <c r="W22" s="72"/>
    </row>
    <row r="23" spans="1:23" ht="12" customHeight="1" x14ac:dyDescent="0.2">
      <c r="A23" s="93">
        <v>10</v>
      </c>
      <c r="B23" s="97" t="s">
        <v>67</v>
      </c>
      <c r="C23" s="98" t="s">
        <v>18</v>
      </c>
      <c r="D23" s="92">
        <f t="shared" si="10"/>
        <v>81508536</v>
      </c>
      <c r="E23" s="92">
        <f t="shared" si="11"/>
        <v>15400099</v>
      </c>
      <c r="F23" s="92">
        <v>1225407</v>
      </c>
      <c r="G23" s="92">
        <v>14174692</v>
      </c>
      <c r="H23" s="92">
        <f t="shared" si="12"/>
        <v>40694246</v>
      </c>
      <c r="I23" s="92">
        <v>37007924</v>
      </c>
      <c r="J23" s="92">
        <v>3538202</v>
      </c>
      <c r="K23" s="92">
        <f t="shared" si="13"/>
        <v>148120</v>
      </c>
      <c r="L23" s="92">
        <v>0</v>
      </c>
      <c r="M23" s="92">
        <v>148120</v>
      </c>
      <c r="N23" s="92">
        <f t="shared" si="14"/>
        <v>7054711</v>
      </c>
      <c r="O23" s="92">
        <v>5453344</v>
      </c>
      <c r="P23" s="92">
        <v>1601367</v>
      </c>
      <c r="Q23" s="92">
        <f t="shared" si="15"/>
        <v>18359480</v>
      </c>
      <c r="R23" s="88">
        <v>547322</v>
      </c>
      <c r="S23" s="226"/>
      <c r="T23" s="88">
        <f t="shared" si="9"/>
        <v>17812158</v>
      </c>
      <c r="U23" s="139">
        <v>4562332</v>
      </c>
      <c r="V23" s="88">
        <v>13249826</v>
      </c>
      <c r="W23" s="72"/>
    </row>
    <row r="24" spans="1:23" ht="12" customHeight="1" x14ac:dyDescent="0.2">
      <c r="A24" s="93">
        <v>11</v>
      </c>
      <c r="B24" s="97" t="s">
        <v>68</v>
      </c>
      <c r="C24" s="98" t="s">
        <v>7</v>
      </c>
      <c r="D24" s="92">
        <f t="shared" si="10"/>
        <v>63262660</v>
      </c>
      <c r="E24" s="92">
        <f t="shared" si="11"/>
        <v>13935451</v>
      </c>
      <c r="F24" s="92">
        <v>863800</v>
      </c>
      <c r="G24" s="92">
        <v>13071651</v>
      </c>
      <c r="H24" s="92">
        <f t="shared" si="12"/>
        <v>29269361</v>
      </c>
      <c r="I24" s="92">
        <v>26413740</v>
      </c>
      <c r="J24" s="92">
        <v>2530095</v>
      </c>
      <c r="K24" s="92">
        <f t="shared" si="13"/>
        <v>325526</v>
      </c>
      <c r="L24" s="92">
        <v>0</v>
      </c>
      <c r="M24" s="92">
        <v>325526</v>
      </c>
      <c r="N24" s="92">
        <f t="shared" si="14"/>
        <v>4769181</v>
      </c>
      <c r="O24" s="92">
        <v>3601024</v>
      </c>
      <c r="P24" s="92">
        <v>1168157</v>
      </c>
      <c r="Q24" s="92">
        <f t="shared" si="15"/>
        <v>15288667</v>
      </c>
      <c r="R24" s="88">
        <v>1547218</v>
      </c>
      <c r="S24" s="226"/>
      <c r="T24" s="88">
        <f t="shared" si="9"/>
        <v>13741449</v>
      </c>
      <c r="U24" s="139">
        <v>3505421</v>
      </c>
      <c r="V24" s="88">
        <v>10236028</v>
      </c>
      <c r="W24" s="72"/>
    </row>
    <row r="25" spans="1:23" ht="12" customHeight="1" x14ac:dyDescent="0.2">
      <c r="A25" s="93">
        <v>12</v>
      </c>
      <c r="B25" s="97" t="s">
        <v>69</v>
      </c>
      <c r="C25" s="98" t="s">
        <v>19</v>
      </c>
      <c r="D25" s="92">
        <f t="shared" si="10"/>
        <v>129978296</v>
      </c>
      <c r="E25" s="92">
        <f t="shared" si="11"/>
        <v>28269683</v>
      </c>
      <c r="F25" s="92">
        <v>1816808</v>
      </c>
      <c r="G25" s="92">
        <v>26452875</v>
      </c>
      <c r="H25" s="92">
        <f t="shared" si="12"/>
        <v>60749850</v>
      </c>
      <c r="I25" s="92">
        <v>54421323</v>
      </c>
      <c r="J25" s="92">
        <v>5198846</v>
      </c>
      <c r="K25" s="92">
        <f t="shared" si="13"/>
        <v>1129681</v>
      </c>
      <c r="L25" s="92">
        <v>633764</v>
      </c>
      <c r="M25" s="92">
        <v>495917</v>
      </c>
      <c r="N25" s="92">
        <f t="shared" si="14"/>
        <v>10332338</v>
      </c>
      <c r="O25" s="92">
        <v>8120375</v>
      </c>
      <c r="P25" s="92">
        <v>2211963</v>
      </c>
      <c r="Q25" s="92">
        <f t="shared" si="15"/>
        <v>30626425</v>
      </c>
      <c r="R25" s="88">
        <v>2937539</v>
      </c>
      <c r="S25" s="226"/>
      <c r="T25" s="88">
        <f t="shared" si="9"/>
        <v>27688886</v>
      </c>
      <c r="U25" s="139">
        <v>7176791</v>
      </c>
      <c r="V25" s="88">
        <v>20512095</v>
      </c>
      <c r="W25" s="72"/>
    </row>
    <row r="26" spans="1:23" ht="12" customHeight="1" x14ac:dyDescent="0.2">
      <c r="A26" s="93">
        <v>13</v>
      </c>
      <c r="B26" s="97" t="s">
        <v>231</v>
      </c>
      <c r="C26" s="95" t="s">
        <v>232</v>
      </c>
      <c r="D26" s="92">
        <f t="shared" si="10"/>
        <v>0</v>
      </c>
      <c r="E26" s="92">
        <f t="shared" si="11"/>
        <v>0</v>
      </c>
      <c r="F26" s="92">
        <v>0</v>
      </c>
      <c r="G26" s="92">
        <v>0</v>
      </c>
      <c r="H26" s="92">
        <f t="shared" si="12"/>
        <v>0</v>
      </c>
      <c r="I26" s="92">
        <v>0</v>
      </c>
      <c r="J26" s="92">
        <v>0</v>
      </c>
      <c r="K26" s="92">
        <f t="shared" si="13"/>
        <v>0</v>
      </c>
      <c r="L26" s="92">
        <v>0</v>
      </c>
      <c r="M26" s="92">
        <v>0</v>
      </c>
      <c r="N26" s="92">
        <f t="shared" si="14"/>
        <v>0</v>
      </c>
      <c r="O26" s="92">
        <v>0</v>
      </c>
      <c r="P26" s="92">
        <v>0</v>
      </c>
      <c r="Q26" s="92">
        <f t="shared" si="15"/>
        <v>0</v>
      </c>
      <c r="R26" s="88">
        <v>0</v>
      </c>
      <c r="S26" s="226"/>
      <c r="T26" s="88">
        <f t="shared" si="9"/>
        <v>0</v>
      </c>
      <c r="U26" s="139">
        <v>0</v>
      </c>
      <c r="V26" s="88">
        <v>0</v>
      </c>
      <c r="W26" s="72"/>
    </row>
    <row r="27" spans="1:23" ht="12" customHeight="1" x14ac:dyDescent="0.2">
      <c r="A27" s="93">
        <v>14</v>
      </c>
      <c r="B27" s="97" t="s">
        <v>70</v>
      </c>
      <c r="C27" s="98" t="s">
        <v>22</v>
      </c>
      <c r="D27" s="92">
        <f t="shared" si="10"/>
        <v>85467065</v>
      </c>
      <c r="E27" s="92">
        <f t="shared" si="11"/>
        <v>20768356</v>
      </c>
      <c r="F27" s="92">
        <v>1092667</v>
      </c>
      <c r="G27" s="92">
        <v>19675689</v>
      </c>
      <c r="H27" s="92">
        <f t="shared" si="12"/>
        <v>39124264</v>
      </c>
      <c r="I27" s="92">
        <v>34379148</v>
      </c>
      <c r="J27" s="92">
        <v>4090848</v>
      </c>
      <c r="K27" s="92">
        <f t="shared" si="13"/>
        <v>654268</v>
      </c>
      <c r="L27" s="92">
        <v>0</v>
      </c>
      <c r="M27" s="92">
        <v>654268</v>
      </c>
      <c r="N27" s="92">
        <f t="shared" si="14"/>
        <v>7130038</v>
      </c>
      <c r="O27" s="92">
        <v>5528503</v>
      </c>
      <c r="P27" s="92">
        <v>1601535</v>
      </c>
      <c r="Q27" s="92">
        <f t="shared" si="15"/>
        <v>18444407</v>
      </c>
      <c r="R27" s="88">
        <v>471773</v>
      </c>
      <c r="S27" s="226"/>
      <c r="T27" s="88">
        <f t="shared" si="9"/>
        <v>17972634</v>
      </c>
      <c r="U27" s="139">
        <v>4731330</v>
      </c>
      <c r="V27" s="88">
        <v>13241304</v>
      </c>
      <c r="W27" s="72"/>
    </row>
    <row r="28" spans="1:23" ht="12" customHeight="1" x14ac:dyDescent="0.2">
      <c r="A28" s="93">
        <v>15</v>
      </c>
      <c r="B28" s="97" t="s">
        <v>71</v>
      </c>
      <c r="C28" s="98" t="s">
        <v>10</v>
      </c>
      <c r="D28" s="92">
        <f t="shared" si="10"/>
        <v>130171585</v>
      </c>
      <c r="E28" s="92">
        <f t="shared" si="11"/>
        <v>35274314</v>
      </c>
      <c r="F28" s="92">
        <v>1601706</v>
      </c>
      <c r="G28" s="92">
        <v>33672608</v>
      </c>
      <c r="H28" s="92">
        <f t="shared" si="12"/>
        <v>55050499</v>
      </c>
      <c r="I28" s="92">
        <v>49155521</v>
      </c>
      <c r="J28" s="92">
        <v>4744106</v>
      </c>
      <c r="K28" s="92">
        <f t="shared" si="13"/>
        <v>1150872</v>
      </c>
      <c r="L28" s="92">
        <v>33791</v>
      </c>
      <c r="M28" s="92">
        <v>1117081</v>
      </c>
      <c r="N28" s="92">
        <f t="shared" si="14"/>
        <v>10264221</v>
      </c>
      <c r="O28" s="92">
        <v>7829845</v>
      </c>
      <c r="P28" s="92">
        <v>2434376</v>
      </c>
      <c r="Q28" s="92">
        <f t="shared" si="15"/>
        <v>29582551</v>
      </c>
      <c r="R28" s="88">
        <v>2634987</v>
      </c>
      <c r="S28" s="226"/>
      <c r="T28" s="88">
        <f t="shared" si="9"/>
        <v>26947564</v>
      </c>
      <c r="U28" s="139">
        <v>6793392</v>
      </c>
      <c r="V28" s="88">
        <v>20154172</v>
      </c>
      <c r="W28" s="72"/>
    </row>
    <row r="29" spans="1:23" ht="12" customHeight="1" x14ac:dyDescent="0.2">
      <c r="A29" s="93">
        <v>16</v>
      </c>
      <c r="B29" s="97" t="s">
        <v>72</v>
      </c>
      <c r="C29" s="98" t="s">
        <v>343</v>
      </c>
      <c r="D29" s="92">
        <f t="shared" si="10"/>
        <v>161272505</v>
      </c>
      <c r="E29" s="92">
        <f t="shared" si="11"/>
        <v>41467571</v>
      </c>
      <c r="F29" s="92">
        <v>2070078</v>
      </c>
      <c r="G29" s="92">
        <v>39397493</v>
      </c>
      <c r="H29" s="92">
        <f t="shared" si="12"/>
        <v>70305248</v>
      </c>
      <c r="I29" s="92">
        <v>63778401</v>
      </c>
      <c r="J29" s="92">
        <v>6085389</v>
      </c>
      <c r="K29" s="92">
        <f t="shared" si="13"/>
        <v>441458</v>
      </c>
      <c r="L29" s="92">
        <v>41944</v>
      </c>
      <c r="M29" s="92">
        <v>399514</v>
      </c>
      <c r="N29" s="92">
        <f t="shared" si="14"/>
        <v>13197943</v>
      </c>
      <c r="O29" s="92">
        <v>10200305</v>
      </c>
      <c r="P29" s="92">
        <v>2997638</v>
      </c>
      <c r="Q29" s="92">
        <f t="shared" si="15"/>
        <v>36301743</v>
      </c>
      <c r="R29" s="88">
        <v>2512300</v>
      </c>
      <c r="S29" s="226"/>
      <c r="T29" s="88">
        <f t="shared" si="9"/>
        <v>33789443</v>
      </c>
      <c r="U29" s="139">
        <v>8711678</v>
      </c>
      <c r="V29" s="88">
        <v>25077765</v>
      </c>
      <c r="W29" s="72"/>
    </row>
    <row r="30" spans="1:23" ht="12" customHeight="1" x14ac:dyDescent="0.2">
      <c r="A30" s="93">
        <v>17</v>
      </c>
      <c r="B30" s="97" t="s">
        <v>73</v>
      </c>
      <c r="C30" s="98" t="s">
        <v>9</v>
      </c>
      <c r="D30" s="92">
        <f t="shared" si="10"/>
        <v>313107580</v>
      </c>
      <c r="E30" s="92">
        <f t="shared" si="11"/>
        <v>73969644</v>
      </c>
      <c r="F30" s="92">
        <v>4288526</v>
      </c>
      <c r="G30" s="92">
        <v>69681118</v>
      </c>
      <c r="H30" s="92">
        <f t="shared" si="12"/>
        <v>141571615</v>
      </c>
      <c r="I30" s="92">
        <v>126116823</v>
      </c>
      <c r="J30" s="92">
        <v>11650720</v>
      </c>
      <c r="K30" s="92">
        <f t="shared" si="13"/>
        <v>3804072</v>
      </c>
      <c r="L30" s="92">
        <v>2529539</v>
      </c>
      <c r="M30" s="92">
        <v>1274533</v>
      </c>
      <c r="N30" s="92">
        <f t="shared" si="14"/>
        <v>26589587</v>
      </c>
      <c r="O30" s="92">
        <v>21477127</v>
      </c>
      <c r="P30" s="92">
        <v>5112460</v>
      </c>
      <c r="Q30" s="92">
        <f t="shared" si="15"/>
        <v>70976734</v>
      </c>
      <c r="R30" s="88">
        <v>9900260</v>
      </c>
      <c r="S30" s="226"/>
      <c r="T30" s="88">
        <f t="shared" si="9"/>
        <v>61076474</v>
      </c>
      <c r="U30" s="139">
        <v>15393149</v>
      </c>
      <c r="V30" s="88">
        <v>45683325</v>
      </c>
      <c r="W30" s="72"/>
    </row>
    <row r="31" spans="1:23" ht="12" customHeight="1" x14ac:dyDescent="0.2">
      <c r="A31" s="93">
        <v>18</v>
      </c>
      <c r="B31" s="94" t="s">
        <v>74</v>
      </c>
      <c r="C31" s="95" t="s">
        <v>11</v>
      </c>
      <c r="D31" s="92">
        <f t="shared" si="10"/>
        <v>54339456</v>
      </c>
      <c r="E31" s="92">
        <f t="shared" si="11"/>
        <v>15173243</v>
      </c>
      <c r="F31" s="92">
        <v>637406</v>
      </c>
      <c r="G31" s="92">
        <v>14535837</v>
      </c>
      <c r="H31" s="92">
        <f t="shared" si="12"/>
        <v>22432405</v>
      </c>
      <c r="I31" s="92">
        <v>19891284</v>
      </c>
      <c r="J31" s="92">
        <v>2399124</v>
      </c>
      <c r="K31" s="92">
        <f t="shared" si="13"/>
        <v>141997</v>
      </c>
      <c r="L31" s="92">
        <v>0</v>
      </c>
      <c r="M31" s="92">
        <v>141997</v>
      </c>
      <c r="N31" s="92">
        <f t="shared" si="14"/>
        <v>4315061</v>
      </c>
      <c r="O31" s="92">
        <v>3292803</v>
      </c>
      <c r="P31" s="92">
        <v>1022258</v>
      </c>
      <c r="Q31" s="92">
        <f t="shared" si="15"/>
        <v>12418747</v>
      </c>
      <c r="R31" s="88">
        <v>1471490</v>
      </c>
      <c r="S31" s="226"/>
      <c r="T31" s="88">
        <f t="shared" si="9"/>
        <v>10947257</v>
      </c>
      <c r="U31" s="139">
        <v>2757882</v>
      </c>
      <c r="V31" s="88">
        <v>8189375</v>
      </c>
      <c r="W31" s="72"/>
    </row>
    <row r="32" spans="1:23" ht="12" customHeight="1" x14ac:dyDescent="0.2">
      <c r="A32" s="93">
        <v>19</v>
      </c>
      <c r="B32" s="94" t="s">
        <v>75</v>
      </c>
      <c r="C32" s="95" t="s">
        <v>213</v>
      </c>
      <c r="D32" s="92">
        <f t="shared" si="10"/>
        <v>42263199</v>
      </c>
      <c r="E32" s="92">
        <f t="shared" si="11"/>
        <v>9206354</v>
      </c>
      <c r="F32" s="92">
        <v>559888</v>
      </c>
      <c r="G32" s="92">
        <v>8646466</v>
      </c>
      <c r="H32" s="92">
        <f t="shared" si="12"/>
        <v>20121620</v>
      </c>
      <c r="I32" s="92">
        <v>17562706</v>
      </c>
      <c r="J32" s="92">
        <v>1623856</v>
      </c>
      <c r="K32" s="92">
        <f t="shared" si="13"/>
        <v>935058</v>
      </c>
      <c r="L32" s="92">
        <v>709567</v>
      </c>
      <c r="M32" s="92">
        <v>225491</v>
      </c>
      <c r="N32" s="92">
        <f t="shared" si="14"/>
        <v>3212325</v>
      </c>
      <c r="O32" s="92">
        <v>2470336</v>
      </c>
      <c r="P32" s="92">
        <v>741989</v>
      </c>
      <c r="Q32" s="92">
        <f t="shared" si="15"/>
        <v>9722900</v>
      </c>
      <c r="R32" s="88">
        <v>952701</v>
      </c>
      <c r="S32" s="226"/>
      <c r="T32" s="88">
        <f t="shared" si="9"/>
        <v>8770199</v>
      </c>
      <c r="U32" s="139">
        <v>2269283</v>
      </c>
      <c r="V32" s="88">
        <v>6500916</v>
      </c>
      <c r="W32" s="72"/>
    </row>
    <row r="33" spans="1:23" ht="12" customHeight="1" x14ac:dyDescent="0.2">
      <c r="A33" s="93">
        <v>20</v>
      </c>
      <c r="B33" s="94" t="s">
        <v>76</v>
      </c>
      <c r="C33" s="95" t="s">
        <v>344</v>
      </c>
      <c r="D33" s="92">
        <f t="shared" si="10"/>
        <v>216485465</v>
      </c>
      <c r="E33" s="92">
        <f t="shared" si="11"/>
        <v>50862843</v>
      </c>
      <c r="F33" s="92">
        <v>2915288</v>
      </c>
      <c r="G33" s="92">
        <v>47947555</v>
      </c>
      <c r="H33" s="92">
        <f t="shared" si="12"/>
        <v>98028211</v>
      </c>
      <c r="I33" s="92">
        <v>88139298</v>
      </c>
      <c r="J33" s="92">
        <v>8409528</v>
      </c>
      <c r="K33" s="92">
        <f t="shared" si="13"/>
        <v>1479385</v>
      </c>
      <c r="L33" s="92">
        <v>299823</v>
      </c>
      <c r="M33" s="92">
        <v>1179562</v>
      </c>
      <c r="N33" s="92">
        <f t="shared" si="14"/>
        <v>17898140</v>
      </c>
      <c r="O33" s="92">
        <v>14139438</v>
      </c>
      <c r="P33" s="92">
        <v>3758702</v>
      </c>
      <c r="Q33" s="92">
        <f t="shared" si="15"/>
        <v>49696271</v>
      </c>
      <c r="R33" s="88">
        <v>4903728</v>
      </c>
      <c r="S33" s="226"/>
      <c r="T33" s="88">
        <f t="shared" si="9"/>
        <v>44792543</v>
      </c>
      <c r="U33" s="139">
        <v>11418645</v>
      </c>
      <c r="V33" s="88">
        <v>33373898</v>
      </c>
      <c r="W33" s="72"/>
    </row>
    <row r="34" spans="1:23" ht="12" customHeight="1" x14ac:dyDescent="0.2">
      <c r="A34" s="93">
        <v>21</v>
      </c>
      <c r="B34" s="94" t="s">
        <v>77</v>
      </c>
      <c r="C34" s="95" t="s">
        <v>38</v>
      </c>
      <c r="D34" s="92">
        <f t="shared" si="10"/>
        <v>194366650</v>
      </c>
      <c r="E34" s="92">
        <f t="shared" si="11"/>
        <v>48808849</v>
      </c>
      <c r="F34" s="92">
        <v>2498208</v>
      </c>
      <c r="G34" s="92">
        <v>46310641</v>
      </c>
      <c r="H34" s="92">
        <f t="shared" si="12"/>
        <v>84681406</v>
      </c>
      <c r="I34" s="92">
        <v>75375992</v>
      </c>
      <c r="J34" s="92">
        <v>8488125</v>
      </c>
      <c r="K34" s="92">
        <f t="shared" si="13"/>
        <v>817289</v>
      </c>
      <c r="L34" s="92">
        <v>221911</v>
      </c>
      <c r="M34" s="92">
        <v>595378</v>
      </c>
      <c r="N34" s="92">
        <f t="shared" si="14"/>
        <v>17784004</v>
      </c>
      <c r="O34" s="92">
        <v>14602442</v>
      </c>
      <c r="P34" s="92">
        <v>3181562</v>
      </c>
      <c r="Q34" s="92">
        <f t="shared" si="15"/>
        <v>43092391</v>
      </c>
      <c r="R34" s="88">
        <v>8233339</v>
      </c>
      <c r="S34" s="226"/>
      <c r="T34" s="88">
        <f t="shared" si="9"/>
        <v>34859052</v>
      </c>
      <c r="U34" s="139">
        <v>9363328</v>
      </c>
      <c r="V34" s="88">
        <v>25495724</v>
      </c>
      <c r="W34" s="72"/>
    </row>
    <row r="35" spans="1:23" ht="12" customHeight="1" x14ac:dyDescent="0.2">
      <c r="A35" s="93">
        <v>22</v>
      </c>
      <c r="B35" s="97" t="s">
        <v>78</v>
      </c>
      <c r="C35" s="98" t="s">
        <v>79</v>
      </c>
      <c r="D35" s="92">
        <f t="shared" si="10"/>
        <v>79334254</v>
      </c>
      <c r="E35" s="92">
        <f t="shared" si="11"/>
        <v>16294493</v>
      </c>
      <c r="F35" s="92">
        <v>1096611</v>
      </c>
      <c r="G35" s="92">
        <v>15197882</v>
      </c>
      <c r="H35" s="92">
        <f t="shared" si="12"/>
        <v>36781100</v>
      </c>
      <c r="I35" s="92">
        <v>33350569</v>
      </c>
      <c r="J35" s="92">
        <v>3160377</v>
      </c>
      <c r="K35" s="92">
        <f t="shared" si="13"/>
        <v>270154</v>
      </c>
      <c r="L35" s="92">
        <v>0</v>
      </c>
      <c r="M35" s="92">
        <v>270154</v>
      </c>
      <c r="N35" s="92">
        <f t="shared" si="14"/>
        <v>6946264</v>
      </c>
      <c r="O35" s="92">
        <v>5534979</v>
      </c>
      <c r="P35" s="92">
        <v>1411285</v>
      </c>
      <c r="Q35" s="92">
        <f t="shared" si="15"/>
        <v>19312397</v>
      </c>
      <c r="R35" s="88">
        <v>2379652</v>
      </c>
      <c r="S35" s="226"/>
      <c r="T35" s="88">
        <f t="shared" si="9"/>
        <v>16932745</v>
      </c>
      <c r="U35" s="139">
        <v>4296260</v>
      </c>
      <c r="V35" s="88">
        <v>12636485</v>
      </c>
      <c r="W35" s="72"/>
    </row>
    <row r="36" spans="1:23" ht="12" customHeight="1" x14ac:dyDescent="0.2">
      <c r="A36" s="93">
        <v>23</v>
      </c>
      <c r="B36" s="97" t="s">
        <v>80</v>
      </c>
      <c r="C36" s="98" t="s">
        <v>81</v>
      </c>
      <c r="D36" s="92">
        <f t="shared" si="10"/>
        <v>0</v>
      </c>
      <c r="E36" s="92">
        <f t="shared" si="11"/>
        <v>0</v>
      </c>
      <c r="F36" s="92">
        <v>0</v>
      </c>
      <c r="G36" s="92">
        <v>0</v>
      </c>
      <c r="H36" s="92">
        <f t="shared" si="12"/>
        <v>0</v>
      </c>
      <c r="I36" s="92">
        <v>0</v>
      </c>
      <c r="J36" s="92">
        <v>0</v>
      </c>
      <c r="K36" s="92">
        <f t="shared" si="13"/>
        <v>0</v>
      </c>
      <c r="L36" s="92">
        <v>0</v>
      </c>
      <c r="M36" s="92">
        <v>0</v>
      </c>
      <c r="N36" s="92">
        <f t="shared" si="14"/>
        <v>0</v>
      </c>
      <c r="O36" s="92">
        <v>0</v>
      </c>
      <c r="P36" s="92">
        <v>0</v>
      </c>
      <c r="Q36" s="92">
        <f t="shared" si="15"/>
        <v>0</v>
      </c>
      <c r="R36" s="88">
        <v>0</v>
      </c>
      <c r="S36" s="226"/>
      <c r="T36" s="88">
        <f t="shared" si="9"/>
        <v>0</v>
      </c>
      <c r="U36" s="139">
        <v>0</v>
      </c>
      <c r="V36" s="88">
        <v>0</v>
      </c>
      <c r="W36" s="72"/>
    </row>
    <row r="37" spans="1:23" ht="12" customHeight="1" x14ac:dyDescent="0.2">
      <c r="A37" s="93">
        <v>24</v>
      </c>
      <c r="B37" s="97" t="s">
        <v>82</v>
      </c>
      <c r="C37" s="98" t="s">
        <v>83</v>
      </c>
      <c r="D37" s="92">
        <f t="shared" si="10"/>
        <v>0</v>
      </c>
      <c r="E37" s="92">
        <f t="shared" si="11"/>
        <v>0</v>
      </c>
      <c r="F37" s="92">
        <v>0</v>
      </c>
      <c r="G37" s="92">
        <v>0</v>
      </c>
      <c r="H37" s="92">
        <f t="shared" si="12"/>
        <v>0</v>
      </c>
      <c r="I37" s="92">
        <v>0</v>
      </c>
      <c r="J37" s="92">
        <v>0</v>
      </c>
      <c r="K37" s="92">
        <f t="shared" si="13"/>
        <v>0</v>
      </c>
      <c r="L37" s="92">
        <v>0</v>
      </c>
      <c r="M37" s="92">
        <v>0</v>
      </c>
      <c r="N37" s="92">
        <f t="shared" si="14"/>
        <v>0</v>
      </c>
      <c r="O37" s="92">
        <v>0</v>
      </c>
      <c r="P37" s="92">
        <v>0</v>
      </c>
      <c r="Q37" s="92">
        <f t="shared" si="15"/>
        <v>0</v>
      </c>
      <c r="R37" s="88">
        <v>0</v>
      </c>
      <c r="S37" s="226"/>
      <c r="T37" s="88">
        <f t="shared" si="9"/>
        <v>0</v>
      </c>
      <c r="U37" s="139">
        <v>0</v>
      </c>
      <c r="V37" s="88">
        <v>0</v>
      </c>
      <c r="W37" s="72"/>
    </row>
    <row r="38" spans="1:23" ht="12" customHeight="1" x14ac:dyDescent="0.2">
      <c r="A38" s="93">
        <v>25</v>
      </c>
      <c r="B38" s="94" t="s">
        <v>84</v>
      </c>
      <c r="C38" s="100" t="s">
        <v>85</v>
      </c>
      <c r="D38" s="92">
        <f t="shared" si="10"/>
        <v>975729814</v>
      </c>
      <c r="E38" s="92">
        <f t="shared" si="11"/>
        <v>234592874</v>
      </c>
      <c r="F38" s="92">
        <v>13512415</v>
      </c>
      <c r="G38" s="92">
        <v>221080459</v>
      </c>
      <c r="H38" s="92">
        <f t="shared" si="12"/>
        <v>439180185</v>
      </c>
      <c r="I38" s="92">
        <v>399060276</v>
      </c>
      <c r="J38" s="92">
        <v>37636453</v>
      </c>
      <c r="K38" s="92">
        <f t="shared" si="13"/>
        <v>2483456</v>
      </c>
      <c r="L38" s="92">
        <v>1930177</v>
      </c>
      <c r="M38" s="92">
        <v>553279</v>
      </c>
      <c r="N38" s="92">
        <f t="shared" si="14"/>
        <v>96392698</v>
      </c>
      <c r="O38" s="92">
        <v>78695610</v>
      </c>
      <c r="P38" s="92">
        <v>17697088</v>
      </c>
      <c r="Q38" s="92">
        <f t="shared" si="15"/>
        <v>205564057</v>
      </c>
      <c r="R38" s="88">
        <v>56905765</v>
      </c>
      <c r="S38" s="226">
        <v>15138498</v>
      </c>
      <c r="T38" s="88">
        <f t="shared" si="9"/>
        <v>148658292</v>
      </c>
      <c r="U38" s="139">
        <v>6035867</v>
      </c>
      <c r="V38" s="88">
        <v>142622425</v>
      </c>
      <c r="W38" s="72"/>
    </row>
    <row r="39" spans="1:23" ht="12" customHeight="1" x14ac:dyDescent="0.2">
      <c r="A39" s="93">
        <v>26</v>
      </c>
      <c r="B39" s="97" t="s">
        <v>86</v>
      </c>
      <c r="C39" s="98" t="s">
        <v>87</v>
      </c>
      <c r="D39" s="92">
        <f t="shared" si="10"/>
        <v>0</v>
      </c>
      <c r="E39" s="92">
        <f t="shared" si="11"/>
        <v>0</v>
      </c>
      <c r="F39" s="92">
        <v>0</v>
      </c>
      <c r="G39" s="92">
        <v>0</v>
      </c>
      <c r="H39" s="92">
        <f t="shared" si="12"/>
        <v>0</v>
      </c>
      <c r="I39" s="92">
        <v>0</v>
      </c>
      <c r="J39" s="92">
        <v>0</v>
      </c>
      <c r="K39" s="92">
        <f t="shared" si="13"/>
        <v>0</v>
      </c>
      <c r="L39" s="92">
        <v>0</v>
      </c>
      <c r="M39" s="92">
        <v>0</v>
      </c>
      <c r="N39" s="92">
        <f t="shared" si="14"/>
        <v>0</v>
      </c>
      <c r="O39" s="92">
        <v>0</v>
      </c>
      <c r="P39" s="92">
        <v>0</v>
      </c>
      <c r="Q39" s="92">
        <f t="shared" si="15"/>
        <v>0</v>
      </c>
      <c r="R39" s="88">
        <v>0</v>
      </c>
      <c r="S39" s="226"/>
      <c r="T39" s="88">
        <f t="shared" si="9"/>
        <v>0</v>
      </c>
      <c r="U39" s="139">
        <v>0</v>
      </c>
      <c r="V39" s="88">
        <v>0</v>
      </c>
      <c r="W39" s="72"/>
    </row>
    <row r="40" spans="1:23" ht="12" customHeight="1" x14ac:dyDescent="0.2">
      <c r="A40" s="93">
        <v>27</v>
      </c>
      <c r="B40" s="96" t="s">
        <v>88</v>
      </c>
      <c r="C40" s="100" t="s">
        <v>89</v>
      </c>
      <c r="D40" s="92">
        <f t="shared" si="10"/>
        <v>44700807</v>
      </c>
      <c r="E40" s="92">
        <f t="shared" si="11"/>
        <v>0</v>
      </c>
      <c r="F40" s="92">
        <v>0</v>
      </c>
      <c r="G40" s="92">
        <v>0</v>
      </c>
      <c r="H40" s="92">
        <f t="shared" si="12"/>
        <v>0</v>
      </c>
      <c r="I40" s="92">
        <v>0</v>
      </c>
      <c r="J40" s="92">
        <v>0</v>
      </c>
      <c r="K40" s="92">
        <f t="shared" si="13"/>
        <v>0</v>
      </c>
      <c r="L40" s="92">
        <v>0</v>
      </c>
      <c r="M40" s="92">
        <v>0</v>
      </c>
      <c r="N40" s="92">
        <f t="shared" si="14"/>
        <v>0</v>
      </c>
      <c r="O40" s="92">
        <v>0</v>
      </c>
      <c r="P40" s="92">
        <v>0</v>
      </c>
      <c r="Q40" s="92">
        <f t="shared" si="15"/>
        <v>44700807</v>
      </c>
      <c r="R40" s="88">
        <v>2536293</v>
      </c>
      <c r="S40" s="226"/>
      <c r="T40" s="88">
        <f t="shared" si="9"/>
        <v>42164514</v>
      </c>
      <c r="U40" s="139">
        <v>42164514</v>
      </c>
      <c r="V40" s="88">
        <v>0</v>
      </c>
      <c r="W40" s="72"/>
    </row>
    <row r="41" spans="1:23" ht="12" customHeight="1" x14ac:dyDescent="0.2">
      <c r="A41" s="93">
        <v>28</v>
      </c>
      <c r="B41" s="96" t="s">
        <v>90</v>
      </c>
      <c r="C41" s="95" t="s">
        <v>39</v>
      </c>
      <c r="D41" s="92">
        <f t="shared" si="10"/>
        <v>248994630</v>
      </c>
      <c r="E41" s="92">
        <f t="shared" si="11"/>
        <v>51618084</v>
      </c>
      <c r="F41" s="92">
        <v>3608124</v>
      </c>
      <c r="G41" s="92">
        <v>48009960</v>
      </c>
      <c r="H41" s="92">
        <f t="shared" si="12"/>
        <v>119511317</v>
      </c>
      <c r="I41" s="92">
        <v>107228293</v>
      </c>
      <c r="J41" s="92">
        <v>10095550</v>
      </c>
      <c r="K41" s="92">
        <f t="shared" si="13"/>
        <v>2187474</v>
      </c>
      <c r="L41" s="92">
        <v>922116</v>
      </c>
      <c r="M41" s="92">
        <v>1265358</v>
      </c>
      <c r="N41" s="92">
        <f t="shared" si="14"/>
        <v>21649184</v>
      </c>
      <c r="O41" s="92">
        <v>17352291</v>
      </c>
      <c r="P41" s="92">
        <v>4296893</v>
      </c>
      <c r="Q41" s="92">
        <f t="shared" si="15"/>
        <v>56216045</v>
      </c>
      <c r="R41" s="88">
        <v>6899427</v>
      </c>
      <c r="S41" s="226"/>
      <c r="T41" s="88">
        <f t="shared" si="9"/>
        <v>49316618</v>
      </c>
      <c r="U41" s="139">
        <v>13109653</v>
      </c>
      <c r="V41" s="88">
        <v>36206965</v>
      </c>
      <c r="W41" s="72"/>
    </row>
    <row r="42" spans="1:23" ht="12" customHeight="1" x14ac:dyDescent="0.2">
      <c r="A42" s="93">
        <v>29</v>
      </c>
      <c r="B42" s="99" t="s">
        <v>91</v>
      </c>
      <c r="C42" s="100" t="s">
        <v>37</v>
      </c>
      <c r="D42" s="92">
        <f t="shared" si="10"/>
        <v>383879350</v>
      </c>
      <c r="E42" s="92">
        <f t="shared" si="11"/>
        <v>87259884</v>
      </c>
      <c r="F42" s="92">
        <v>5270036</v>
      </c>
      <c r="G42" s="92">
        <v>81989848</v>
      </c>
      <c r="H42" s="92">
        <f t="shared" si="12"/>
        <v>172715183</v>
      </c>
      <c r="I42" s="92">
        <v>156317408</v>
      </c>
      <c r="J42" s="92">
        <v>14763049</v>
      </c>
      <c r="K42" s="92">
        <f t="shared" si="13"/>
        <v>1634726</v>
      </c>
      <c r="L42" s="92">
        <v>110333</v>
      </c>
      <c r="M42" s="92">
        <v>1524393</v>
      </c>
      <c r="N42" s="92">
        <f t="shared" si="14"/>
        <v>36515150</v>
      </c>
      <c r="O42" s="92">
        <v>29904248</v>
      </c>
      <c r="P42" s="92">
        <v>6610902</v>
      </c>
      <c r="Q42" s="92">
        <f t="shared" si="15"/>
        <v>87389133</v>
      </c>
      <c r="R42" s="88">
        <v>14209348</v>
      </c>
      <c r="S42" s="226"/>
      <c r="T42" s="88">
        <f t="shared" si="9"/>
        <v>73179785</v>
      </c>
      <c r="U42" s="139">
        <v>20985893</v>
      </c>
      <c r="V42" s="88">
        <v>52193892</v>
      </c>
      <c r="W42" s="72"/>
    </row>
    <row r="43" spans="1:23" ht="12" customHeight="1" x14ac:dyDescent="0.2">
      <c r="A43" s="93">
        <v>30</v>
      </c>
      <c r="B43" s="96" t="s">
        <v>92</v>
      </c>
      <c r="C43" s="95" t="s">
        <v>16</v>
      </c>
      <c r="D43" s="92">
        <f t="shared" si="10"/>
        <v>73107100</v>
      </c>
      <c r="E43" s="92">
        <f t="shared" si="11"/>
        <v>16869805</v>
      </c>
      <c r="F43" s="92">
        <v>964830</v>
      </c>
      <c r="G43" s="92">
        <v>15904975</v>
      </c>
      <c r="H43" s="92">
        <f t="shared" si="12"/>
        <v>33250709</v>
      </c>
      <c r="I43" s="92">
        <v>29711672</v>
      </c>
      <c r="J43" s="92">
        <v>2843235</v>
      </c>
      <c r="K43" s="92">
        <f t="shared" si="13"/>
        <v>695802</v>
      </c>
      <c r="L43" s="92">
        <v>38023</v>
      </c>
      <c r="M43" s="92">
        <v>657779</v>
      </c>
      <c r="N43" s="92">
        <f t="shared" si="14"/>
        <v>5510786</v>
      </c>
      <c r="O43" s="92">
        <v>4220334</v>
      </c>
      <c r="P43" s="92">
        <v>1290452</v>
      </c>
      <c r="Q43" s="92">
        <f t="shared" si="15"/>
        <v>17475800</v>
      </c>
      <c r="R43" s="88">
        <v>1809575</v>
      </c>
      <c r="S43" s="226"/>
      <c r="T43" s="88">
        <f t="shared" si="9"/>
        <v>15666225</v>
      </c>
      <c r="U43" s="139">
        <v>4114766</v>
      </c>
      <c r="V43" s="88">
        <v>11551459</v>
      </c>
      <c r="W43" s="72"/>
    </row>
    <row r="44" spans="1:23" ht="12" customHeight="1" x14ac:dyDescent="0.2">
      <c r="A44" s="93">
        <v>31</v>
      </c>
      <c r="B44" s="97" t="s">
        <v>93</v>
      </c>
      <c r="C44" s="98" t="s">
        <v>21</v>
      </c>
      <c r="D44" s="92">
        <f t="shared" si="10"/>
        <v>261798696</v>
      </c>
      <c r="E44" s="92">
        <f t="shared" si="11"/>
        <v>58793798</v>
      </c>
      <c r="F44" s="92">
        <v>3588541</v>
      </c>
      <c r="G44" s="92">
        <v>55205257</v>
      </c>
      <c r="H44" s="92">
        <f t="shared" si="12"/>
        <v>120880409</v>
      </c>
      <c r="I44" s="92">
        <v>108651574</v>
      </c>
      <c r="J44" s="92">
        <v>10217483</v>
      </c>
      <c r="K44" s="92">
        <f t="shared" si="13"/>
        <v>2011352</v>
      </c>
      <c r="L44" s="92">
        <v>580470</v>
      </c>
      <c r="M44" s="92">
        <v>1430882</v>
      </c>
      <c r="N44" s="92">
        <f t="shared" si="14"/>
        <v>22114043</v>
      </c>
      <c r="O44" s="92">
        <v>17415927</v>
      </c>
      <c r="P44" s="92">
        <v>4698116</v>
      </c>
      <c r="Q44" s="92">
        <f t="shared" si="15"/>
        <v>60010446</v>
      </c>
      <c r="R44" s="88">
        <v>7019250</v>
      </c>
      <c r="S44" s="226"/>
      <c r="T44" s="88">
        <f t="shared" si="9"/>
        <v>52991196</v>
      </c>
      <c r="U44" s="139">
        <v>13615125</v>
      </c>
      <c r="V44" s="88">
        <v>39376071</v>
      </c>
      <c r="W44" s="72"/>
    </row>
    <row r="45" spans="1:23" ht="12" customHeight="1" x14ac:dyDescent="0.2">
      <c r="A45" s="93">
        <v>32</v>
      </c>
      <c r="B45" s="96" t="s">
        <v>94</v>
      </c>
      <c r="C45" s="95" t="s">
        <v>24</v>
      </c>
      <c r="D45" s="92">
        <f t="shared" si="10"/>
        <v>95473842</v>
      </c>
      <c r="E45" s="92">
        <f t="shared" si="11"/>
        <v>22220416</v>
      </c>
      <c r="F45" s="92">
        <v>1268200</v>
      </c>
      <c r="G45" s="92">
        <v>20952216</v>
      </c>
      <c r="H45" s="92">
        <f t="shared" si="12"/>
        <v>43622488</v>
      </c>
      <c r="I45" s="92">
        <v>39155544</v>
      </c>
      <c r="J45" s="92">
        <v>3741233</v>
      </c>
      <c r="K45" s="92">
        <f t="shared" si="13"/>
        <v>725711</v>
      </c>
      <c r="L45" s="92">
        <v>391856</v>
      </c>
      <c r="M45" s="92">
        <v>333855</v>
      </c>
      <c r="N45" s="92">
        <f t="shared" si="14"/>
        <v>7322572</v>
      </c>
      <c r="O45" s="92">
        <v>5584361</v>
      </c>
      <c r="P45" s="92">
        <v>1738211</v>
      </c>
      <c r="Q45" s="92">
        <f t="shared" si="15"/>
        <v>22308366</v>
      </c>
      <c r="R45" s="88">
        <v>1208417</v>
      </c>
      <c r="S45" s="226"/>
      <c r="T45" s="88">
        <f t="shared" si="9"/>
        <v>21099949</v>
      </c>
      <c r="U45" s="139">
        <v>5432272</v>
      </c>
      <c r="V45" s="88">
        <v>15667677</v>
      </c>
      <c r="W45" s="72"/>
    </row>
    <row r="46" spans="1:23" ht="12" customHeight="1" x14ac:dyDescent="0.2">
      <c r="A46" s="93">
        <v>33</v>
      </c>
      <c r="B46" s="94" t="s">
        <v>95</v>
      </c>
      <c r="C46" s="95" t="s">
        <v>214</v>
      </c>
      <c r="D46" s="92">
        <f t="shared" si="10"/>
        <v>251680096</v>
      </c>
      <c r="E46" s="92">
        <f t="shared" si="11"/>
        <v>59212058</v>
      </c>
      <c r="F46" s="92">
        <v>3463923</v>
      </c>
      <c r="G46" s="92">
        <v>55748135</v>
      </c>
      <c r="H46" s="92">
        <f t="shared" si="12"/>
        <v>116027107</v>
      </c>
      <c r="I46" s="92">
        <v>104496317</v>
      </c>
      <c r="J46" s="92">
        <v>9819713</v>
      </c>
      <c r="K46" s="92">
        <f t="shared" si="13"/>
        <v>1711077</v>
      </c>
      <c r="L46" s="92">
        <v>552557</v>
      </c>
      <c r="M46" s="92">
        <v>1158520</v>
      </c>
      <c r="N46" s="92">
        <f t="shared" si="14"/>
        <v>22047907</v>
      </c>
      <c r="O46" s="92">
        <v>17544282</v>
      </c>
      <c r="P46" s="92">
        <v>4503625</v>
      </c>
      <c r="Q46" s="92">
        <f t="shared" si="15"/>
        <v>54393024</v>
      </c>
      <c r="R46" s="88">
        <v>3137805</v>
      </c>
      <c r="S46" s="226"/>
      <c r="T46" s="88">
        <f t="shared" si="9"/>
        <v>51255219</v>
      </c>
      <c r="U46" s="139">
        <v>13249552</v>
      </c>
      <c r="V46" s="88">
        <v>38005667</v>
      </c>
      <c r="W46" s="72"/>
    </row>
    <row r="47" spans="1:23" ht="12" customHeight="1" x14ac:dyDescent="0.2">
      <c r="A47" s="93">
        <v>34</v>
      </c>
      <c r="B47" s="101" t="s">
        <v>96</v>
      </c>
      <c r="C47" s="102" t="s">
        <v>215</v>
      </c>
      <c r="D47" s="92">
        <f t="shared" si="10"/>
        <v>83444431</v>
      </c>
      <c r="E47" s="92">
        <f t="shared" si="11"/>
        <v>18926126</v>
      </c>
      <c r="F47" s="92">
        <v>1144165</v>
      </c>
      <c r="G47" s="92">
        <v>17781961</v>
      </c>
      <c r="H47" s="92">
        <f t="shared" si="12"/>
        <v>38851664</v>
      </c>
      <c r="I47" s="92">
        <v>35248481</v>
      </c>
      <c r="J47" s="92">
        <v>3355256</v>
      </c>
      <c r="K47" s="92">
        <f t="shared" si="13"/>
        <v>247927</v>
      </c>
      <c r="L47" s="92">
        <v>144757</v>
      </c>
      <c r="M47" s="92">
        <v>103170</v>
      </c>
      <c r="N47" s="92">
        <f t="shared" si="14"/>
        <v>6405368</v>
      </c>
      <c r="O47" s="92">
        <v>4904369</v>
      </c>
      <c r="P47" s="92">
        <v>1500999</v>
      </c>
      <c r="Q47" s="92">
        <f t="shared" si="15"/>
        <v>19261273</v>
      </c>
      <c r="R47" s="88">
        <v>1019995</v>
      </c>
      <c r="S47" s="226"/>
      <c r="T47" s="88">
        <f t="shared" si="9"/>
        <v>18241278</v>
      </c>
      <c r="U47" s="139">
        <v>4482001</v>
      </c>
      <c r="V47" s="88">
        <v>13759277</v>
      </c>
      <c r="W47" s="72"/>
    </row>
    <row r="48" spans="1:23" ht="12" customHeight="1" x14ac:dyDescent="0.2">
      <c r="A48" s="93">
        <v>35</v>
      </c>
      <c r="B48" s="94" t="s">
        <v>97</v>
      </c>
      <c r="C48" s="95" t="s">
        <v>216</v>
      </c>
      <c r="D48" s="92">
        <f t="shared" si="10"/>
        <v>51849901</v>
      </c>
      <c r="E48" s="92">
        <f t="shared" si="11"/>
        <v>9948376</v>
      </c>
      <c r="F48" s="92">
        <v>727484</v>
      </c>
      <c r="G48" s="92">
        <v>9220892</v>
      </c>
      <c r="H48" s="92">
        <f t="shared" si="12"/>
        <v>25882835</v>
      </c>
      <c r="I48" s="92">
        <v>22809653</v>
      </c>
      <c r="J48" s="92">
        <v>2170272</v>
      </c>
      <c r="K48" s="92">
        <f t="shared" si="13"/>
        <v>902910</v>
      </c>
      <c r="L48" s="92">
        <v>454786</v>
      </c>
      <c r="M48" s="92">
        <v>448124</v>
      </c>
      <c r="N48" s="92">
        <f t="shared" si="14"/>
        <v>3514743</v>
      </c>
      <c r="O48" s="92">
        <v>2702152</v>
      </c>
      <c r="P48" s="92">
        <v>812591</v>
      </c>
      <c r="Q48" s="92">
        <f t="shared" si="15"/>
        <v>12503947</v>
      </c>
      <c r="R48" s="88">
        <v>707034</v>
      </c>
      <c r="S48" s="226"/>
      <c r="T48" s="88">
        <f t="shared" si="9"/>
        <v>11796913</v>
      </c>
      <c r="U48" s="139">
        <v>2970462</v>
      </c>
      <c r="V48" s="88">
        <v>8826451</v>
      </c>
      <c r="W48" s="72"/>
    </row>
    <row r="49" spans="1:23" ht="12" customHeight="1" x14ac:dyDescent="0.2">
      <c r="A49" s="93">
        <v>36</v>
      </c>
      <c r="B49" s="99" t="s">
        <v>98</v>
      </c>
      <c r="C49" s="100" t="s">
        <v>23</v>
      </c>
      <c r="D49" s="92">
        <f t="shared" si="10"/>
        <v>91173614</v>
      </c>
      <c r="E49" s="92">
        <f t="shared" si="11"/>
        <v>17780987</v>
      </c>
      <c r="F49" s="92">
        <v>1298776</v>
      </c>
      <c r="G49" s="92">
        <v>16482211</v>
      </c>
      <c r="H49" s="92">
        <f t="shared" si="12"/>
        <v>44702606</v>
      </c>
      <c r="I49" s="92">
        <v>40007532</v>
      </c>
      <c r="J49" s="92">
        <v>4078483</v>
      </c>
      <c r="K49" s="92">
        <f t="shared" si="13"/>
        <v>616591</v>
      </c>
      <c r="L49" s="92">
        <v>0</v>
      </c>
      <c r="M49" s="92">
        <v>616591</v>
      </c>
      <c r="N49" s="92">
        <f t="shared" si="14"/>
        <v>6543095</v>
      </c>
      <c r="O49" s="92">
        <v>4999416</v>
      </c>
      <c r="P49" s="92">
        <v>1543679</v>
      </c>
      <c r="Q49" s="92">
        <f t="shared" si="15"/>
        <v>22146926</v>
      </c>
      <c r="R49" s="88">
        <v>1507682</v>
      </c>
      <c r="S49" s="226"/>
      <c r="T49" s="88">
        <f t="shared" si="9"/>
        <v>20639244</v>
      </c>
      <c r="U49" s="139">
        <v>5116980</v>
      </c>
      <c r="V49" s="88">
        <v>15522264</v>
      </c>
      <c r="W49" s="72"/>
    </row>
    <row r="50" spans="1:23" ht="12" customHeight="1" x14ac:dyDescent="0.2">
      <c r="A50" s="93">
        <v>37</v>
      </c>
      <c r="B50" s="97" t="s">
        <v>99</v>
      </c>
      <c r="C50" s="98" t="s">
        <v>20</v>
      </c>
      <c r="D50" s="92">
        <f t="shared" si="10"/>
        <v>40044404</v>
      </c>
      <c r="E50" s="92">
        <f t="shared" si="11"/>
        <v>6672627</v>
      </c>
      <c r="F50" s="92">
        <v>590600</v>
      </c>
      <c r="G50" s="92">
        <v>6082027</v>
      </c>
      <c r="H50" s="92">
        <f t="shared" si="12"/>
        <v>20438985</v>
      </c>
      <c r="I50" s="92">
        <v>18458356</v>
      </c>
      <c r="J50" s="92">
        <v>1746082</v>
      </c>
      <c r="K50" s="92">
        <f t="shared" si="13"/>
        <v>234547</v>
      </c>
      <c r="L50" s="92">
        <v>0</v>
      </c>
      <c r="M50" s="92">
        <v>234547</v>
      </c>
      <c r="N50" s="92">
        <f t="shared" si="14"/>
        <v>2886437</v>
      </c>
      <c r="O50" s="92">
        <v>2152246</v>
      </c>
      <c r="P50" s="92">
        <v>734191</v>
      </c>
      <c r="Q50" s="92">
        <f t="shared" si="15"/>
        <v>10046355</v>
      </c>
      <c r="R50" s="88">
        <v>796400</v>
      </c>
      <c r="S50" s="226"/>
      <c r="T50" s="88">
        <f t="shared" si="9"/>
        <v>9249955</v>
      </c>
      <c r="U50" s="139">
        <v>2422203</v>
      </c>
      <c r="V50" s="88">
        <v>6827752</v>
      </c>
      <c r="W50" s="72"/>
    </row>
    <row r="51" spans="1:23" ht="12" customHeight="1" x14ac:dyDescent="0.2">
      <c r="A51" s="93">
        <v>38</v>
      </c>
      <c r="B51" s="96" t="s">
        <v>100</v>
      </c>
      <c r="C51" s="95" t="s">
        <v>101</v>
      </c>
      <c r="D51" s="92">
        <f t="shared" si="10"/>
        <v>40577027</v>
      </c>
      <c r="E51" s="92">
        <f t="shared" si="11"/>
        <v>881579</v>
      </c>
      <c r="F51" s="92">
        <v>881579</v>
      </c>
      <c r="G51" s="92">
        <v>0</v>
      </c>
      <c r="H51" s="92">
        <f t="shared" si="12"/>
        <v>28436210</v>
      </c>
      <c r="I51" s="92">
        <v>25918121</v>
      </c>
      <c r="J51" s="92">
        <v>2518089</v>
      </c>
      <c r="K51" s="92">
        <f t="shared" si="13"/>
        <v>0</v>
      </c>
      <c r="L51" s="92">
        <v>0</v>
      </c>
      <c r="M51" s="92">
        <v>0</v>
      </c>
      <c r="N51" s="92">
        <f t="shared" si="14"/>
        <v>3808155</v>
      </c>
      <c r="O51" s="92">
        <v>2726490</v>
      </c>
      <c r="P51" s="92">
        <v>1081665</v>
      </c>
      <c r="Q51" s="92">
        <f t="shared" si="15"/>
        <v>7451083</v>
      </c>
      <c r="R51" s="88">
        <v>141048</v>
      </c>
      <c r="S51" s="226"/>
      <c r="T51" s="88">
        <f t="shared" si="9"/>
        <v>7310035</v>
      </c>
      <c r="U51" s="139">
        <v>92875</v>
      </c>
      <c r="V51" s="88">
        <v>7217160</v>
      </c>
      <c r="W51" s="72"/>
    </row>
    <row r="52" spans="1:23" ht="12" customHeight="1" x14ac:dyDescent="0.2">
      <c r="A52" s="93">
        <v>39</v>
      </c>
      <c r="B52" s="97" t="s">
        <v>102</v>
      </c>
      <c r="C52" s="98" t="s">
        <v>103</v>
      </c>
      <c r="D52" s="92">
        <f t="shared" si="10"/>
        <v>348485163</v>
      </c>
      <c r="E52" s="92">
        <f t="shared" si="11"/>
        <v>83869267</v>
      </c>
      <c r="F52" s="92">
        <v>4660824</v>
      </c>
      <c r="G52" s="92">
        <v>79208443</v>
      </c>
      <c r="H52" s="92">
        <f t="shared" si="12"/>
        <v>154980752</v>
      </c>
      <c r="I52" s="92">
        <v>139542506</v>
      </c>
      <c r="J52" s="92">
        <v>13141460</v>
      </c>
      <c r="K52" s="92">
        <f t="shared" si="13"/>
        <v>2296786</v>
      </c>
      <c r="L52" s="92">
        <v>1188894</v>
      </c>
      <c r="M52" s="92">
        <v>1107892</v>
      </c>
      <c r="N52" s="92">
        <f t="shared" si="14"/>
        <v>31961888</v>
      </c>
      <c r="O52" s="92">
        <v>25882763</v>
      </c>
      <c r="P52" s="92">
        <v>6079125</v>
      </c>
      <c r="Q52" s="92">
        <f t="shared" si="15"/>
        <v>77673256</v>
      </c>
      <c r="R52" s="88">
        <v>12202435</v>
      </c>
      <c r="S52" s="226"/>
      <c r="T52" s="88">
        <f t="shared" si="9"/>
        <v>65470821</v>
      </c>
      <c r="U52" s="139">
        <v>17119102</v>
      </c>
      <c r="V52" s="88">
        <v>48351719</v>
      </c>
      <c r="W52" s="72"/>
    </row>
    <row r="53" spans="1:23" ht="12" customHeight="1" x14ac:dyDescent="0.2">
      <c r="A53" s="93">
        <v>40</v>
      </c>
      <c r="B53" s="94" t="s">
        <v>104</v>
      </c>
      <c r="C53" s="95" t="s">
        <v>221</v>
      </c>
      <c r="D53" s="92">
        <f t="shared" si="10"/>
        <v>73413152</v>
      </c>
      <c r="E53" s="92">
        <f t="shared" si="11"/>
        <v>15191781</v>
      </c>
      <c r="F53" s="92">
        <v>1036918</v>
      </c>
      <c r="G53" s="92">
        <v>14154863</v>
      </c>
      <c r="H53" s="92">
        <f t="shared" si="12"/>
        <v>35738003</v>
      </c>
      <c r="I53" s="92">
        <v>31893186</v>
      </c>
      <c r="J53" s="92">
        <v>3043157</v>
      </c>
      <c r="K53" s="92">
        <f t="shared" si="13"/>
        <v>801660</v>
      </c>
      <c r="L53" s="92">
        <v>570338</v>
      </c>
      <c r="M53" s="92">
        <v>231322</v>
      </c>
      <c r="N53" s="92">
        <f t="shared" si="14"/>
        <v>5241260</v>
      </c>
      <c r="O53" s="92">
        <v>4037761</v>
      </c>
      <c r="P53" s="92">
        <v>1203499</v>
      </c>
      <c r="Q53" s="92">
        <f t="shared" si="15"/>
        <v>17242108</v>
      </c>
      <c r="R53" s="88">
        <v>1505944</v>
      </c>
      <c r="S53" s="226"/>
      <c r="T53" s="88">
        <f t="shared" si="9"/>
        <v>15736164</v>
      </c>
      <c r="U53" s="139">
        <v>4029318</v>
      </c>
      <c r="V53" s="88">
        <v>11706846</v>
      </c>
      <c r="W53" s="72"/>
    </row>
    <row r="54" spans="1:23" ht="12" customHeight="1" x14ac:dyDescent="0.2">
      <c r="A54" s="93">
        <v>41</v>
      </c>
      <c r="B54" s="94" t="s">
        <v>105</v>
      </c>
      <c r="C54" s="95" t="s">
        <v>2</v>
      </c>
      <c r="D54" s="92">
        <f t="shared" si="10"/>
        <v>263052570</v>
      </c>
      <c r="E54" s="92">
        <f t="shared" si="11"/>
        <v>59095918</v>
      </c>
      <c r="F54" s="92">
        <v>3772166</v>
      </c>
      <c r="G54" s="92">
        <v>55323752</v>
      </c>
      <c r="H54" s="92">
        <f t="shared" si="12"/>
        <v>123874377</v>
      </c>
      <c r="I54" s="92">
        <v>112291121</v>
      </c>
      <c r="J54" s="92">
        <v>10629511</v>
      </c>
      <c r="K54" s="92">
        <f t="shared" si="13"/>
        <v>953745</v>
      </c>
      <c r="L54" s="92">
        <v>446745</v>
      </c>
      <c r="M54" s="92">
        <v>507000</v>
      </c>
      <c r="N54" s="92">
        <f t="shared" si="14"/>
        <v>23075072</v>
      </c>
      <c r="O54" s="92">
        <v>18526628</v>
      </c>
      <c r="P54" s="92">
        <v>4548444</v>
      </c>
      <c r="Q54" s="92">
        <f t="shared" si="15"/>
        <v>57007203</v>
      </c>
      <c r="R54" s="88">
        <v>1598484</v>
      </c>
      <c r="S54" s="226"/>
      <c r="T54" s="88">
        <f t="shared" si="9"/>
        <v>55408719</v>
      </c>
      <c r="U54" s="139">
        <v>13791911</v>
      </c>
      <c r="V54" s="88">
        <v>41616808</v>
      </c>
      <c r="W54" s="72"/>
    </row>
    <row r="55" spans="1:23" ht="12" customHeight="1" x14ac:dyDescent="0.2">
      <c r="A55" s="93">
        <v>42</v>
      </c>
      <c r="B55" s="97" t="s">
        <v>106</v>
      </c>
      <c r="C55" s="98" t="s">
        <v>3</v>
      </c>
      <c r="D55" s="92">
        <f t="shared" si="10"/>
        <v>56352132</v>
      </c>
      <c r="E55" s="92">
        <f t="shared" si="11"/>
        <v>11795187</v>
      </c>
      <c r="F55" s="92">
        <v>798008</v>
      </c>
      <c r="G55" s="92">
        <v>10997179</v>
      </c>
      <c r="H55" s="92">
        <f t="shared" si="12"/>
        <v>27436295</v>
      </c>
      <c r="I55" s="92">
        <v>24398064</v>
      </c>
      <c r="J55" s="92">
        <v>2327306</v>
      </c>
      <c r="K55" s="92">
        <f t="shared" si="13"/>
        <v>710925</v>
      </c>
      <c r="L55" s="92">
        <v>415406</v>
      </c>
      <c r="M55" s="92">
        <v>295519</v>
      </c>
      <c r="N55" s="92">
        <f t="shared" si="14"/>
        <v>3713184</v>
      </c>
      <c r="O55" s="92">
        <v>2846175</v>
      </c>
      <c r="P55" s="92">
        <v>867009</v>
      </c>
      <c r="Q55" s="92">
        <f t="shared" si="15"/>
        <v>13407466</v>
      </c>
      <c r="R55" s="88">
        <v>645661</v>
      </c>
      <c r="S55" s="226"/>
      <c r="T55" s="88">
        <f t="shared" si="9"/>
        <v>12761805</v>
      </c>
      <c r="U55" s="139">
        <v>3235357</v>
      </c>
      <c r="V55" s="88">
        <v>9526448</v>
      </c>
      <c r="W55" s="72"/>
    </row>
    <row r="56" spans="1:23" ht="12" customHeight="1" x14ac:dyDescent="0.2">
      <c r="A56" s="93">
        <v>43</v>
      </c>
      <c r="B56" s="96" t="s">
        <v>152</v>
      </c>
      <c r="C56" s="95" t="s">
        <v>32</v>
      </c>
      <c r="D56" s="92">
        <f t="shared" si="10"/>
        <v>76979459</v>
      </c>
      <c r="E56" s="92">
        <f t="shared" si="11"/>
        <v>14684606</v>
      </c>
      <c r="F56" s="92">
        <v>1114402</v>
      </c>
      <c r="G56" s="92">
        <v>13570204</v>
      </c>
      <c r="H56" s="92">
        <f t="shared" si="12"/>
        <v>37328405</v>
      </c>
      <c r="I56" s="92">
        <v>33745694</v>
      </c>
      <c r="J56" s="92">
        <v>3204717</v>
      </c>
      <c r="K56" s="92">
        <f t="shared" si="13"/>
        <v>377994</v>
      </c>
      <c r="L56" s="92">
        <v>0</v>
      </c>
      <c r="M56" s="92">
        <v>377994</v>
      </c>
      <c r="N56" s="92">
        <f t="shared" si="14"/>
        <v>5579347</v>
      </c>
      <c r="O56" s="92">
        <v>4308055</v>
      </c>
      <c r="P56" s="92">
        <v>1271292</v>
      </c>
      <c r="Q56" s="92">
        <f t="shared" si="15"/>
        <v>19387101</v>
      </c>
      <c r="R56" s="88">
        <v>3372167</v>
      </c>
      <c r="S56" s="226"/>
      <c r="T56" s="88">
        <f t="shared" si="9"/>
        <v>16014934</v>
      </c>
      <c r="U56" s="139">
        <v>4122351</v>
      </c>
      <c r="V56" s="88">
        <v>11892583</v>
      </c>
      <c r="W56" s="72"/>
    </row>
    <row r="57" spans="1:23" ht="12" customHeight="1" x14ac:dyDescent="0.2">
      <c r="A57" s="93">
        <v>44</v>
      </c>
      <c r="B57" s="97" t="s">
        <v>107</v>
      </c>
      <c r="C57" s="98" t="s">
        <v>217</v>
      </c>
      <c r="D57" s="92">
        <f t="shared" si="10"/>
        <v>89992967</v>
      </c>
      <c r="E57" s="92">
        <f t="shared" si="11"/>
        <v>19248719</v>
      </c>
      <c r="F57" s="92">
        <v>1284977</v>
      </c>
      <c r="G57" s="92">
        <v>17963742</v>
      </c>
      <c r="H57" s="92">
        <f t="shared" si="12"/>
        <v>43365241</v>
      </c>
      <c r="I57" s="92">
        <v>38872638</v>
      </c>
      <c r="J57" s="92">
        <v>3731412</v>
      </c>
      <c r="K57" s="92">
        <f t="shared" si="13"/>
        <v>761191</v>
      </c>
      <c r="L57" s="92">
        <v>454962</v>
      </c>
      <c r="M57" s="92">
        <v>306229</v>
      </c>
      <c r="N57" s="92">
        <f t="shared" si="14"/>
        <v>6812436</v>
      </c>
      <c r="O57" s="92">
        <v>5311521</v>
      </c>
      <c r="P57" s="92">
        <v>1500915</v>
      </c>
      <c r="Q57" s="92">
        <f t="shared" si="15"/>
        <v>20566571</v>
      </c>
      <c r="R57" s="88">
        <v>1013836</v>
      </c>
      <c r="S57" s="226"/>
      <c r="T57" s="88">
        <f t="shared" si="9"/>
        <v>19552735</v>
      </c>
      <c r="U57" s="139">
        <v>4866382</v>
      </c>
      <c r="V57" s="88">
        <v>14686353</v>
      </c>
      <c r="W57" s="72"/>
    </row>
    <row r="58" spans="1:23" ht="12" customHeight="1" x14ac:dyDescent="0.2">
      <c r="A58" s="93">
        <v>45</v>
      </c>
      <c r="B58" s="96" t="s">
        <v>108</v>
      </c>
      <c r="C58" s="95" t="s">
        <v>0</v>
      </c>
      <c r="D58" s="92">
        <f t="shared" si="10"/>
        <v>109935929</v>
      </c>
      <c r="E58" s="92">
        <f t="shared" si="11"/>
        <v>24271935</v>
      </c>
      <c r="F58" s="92">
        <v>1525144</v>
      </c>
      <c r="G58" s="92">
        <v>22746791</v>
      </c>
      <c r="H58" s="92">
        <f t="shared" si="12"/>
        <v>51343754</v>
      </c>
      <c r="I58" s="92">
        <v>46374274</v>
      </c>
      <c r="J58" s="92">
        <v>4395502</v>
      </c>
      <c r="K58" s="92">
        <f t="shared" si="13"/>
        <v>573978</v>
      </c>
      <c r="L58" s="92">
        <v>141076</v>
      </c>
      <c r="M58" s="92">
        <v>432902</v>
      </c>
      <c r="N58" s="92">
        <f t="shared" si="14"/>
        <v>8954953</v>
      </c>
      <c r="O58" s="92">
        <v>7081576</v>
      </c>
      <c r="P58" s="92">
        <v>1873377</v>
      </c>
      <c r="Q58" s="92">
        <f t="shared" si="15"/>
        <v>25365287</v>
      </c>
      <c r="R58" s="88">
        <v>2245939</v>
      </c>
      <c r="S58" s="226"/>
      <c r="T58" s="88">
        <f t="shared" si="9"/>
        <v>23119348</v>
      </c>
      <c r="U58" s="139">
        <v>5878277</v>
      </c>
      <c r="V58" s="88">
        <v>17241071</v>
      </c>
      <c r="W58" s="72"/>
    </row>
    <row r="59" spans="1:23" ht="12" customHeight="1" x14ac:dyDescent="0.2">
      <c r="A59" s="93">
        <v>46</v>
      </c>
      <c r="B59" s="97" t="s">
        <v>109</v>
      </c>
      <c r="C59" s="98" t="s">
        <v>4</v>
      </c>
      <c r="D59" s="92">
        <f t="shared" si="10"/>
        <v>35373441</v>
      </c>
      <c r="E59" s="92">
        <f t="shared" si="11"/>
        <v>5993872</v>
      </c>
      <c r="F59" s="92">
        <v>527023</v>
      </c>
      <c r="G59" s="92">
        <v>5466849</v>
      </c>
      <c r="H59" s="92">
        <f t="shared" si="12"/>
        <v>18203869</v>
      </c>
      <c r="I59" s="92">
        <v>16231814</v>
      </c>
      <c r="J59" s="92">
        <v>1566327</v>
      </c>
      <c r="K59" s="92">
        <f t="shared" si="13"/>
        <v>405728</v>
      </c>
      <c r="L59" s="92">
        <v>43504</v>
      </c>
      <c r="M59" s="92">
        <v>362224</v>
      </c>
      <c r="N59" s="92">
        <f t="shared" si="14"/>
        <v>2557027</v>
      </c>
      <c r="O59" s="92">
        <v>1928990</v>
      </c>
      <c r="P59" s="92">
        <v>628037</v>
      </c>
      <c r="Q59" s="92">
        <f t="shared" si="15"/>
        <v>8618673</v>
      </c>
      <c r="R59" s="88">
        <v>429244</v>
      </c>
      <c r="S59" s="226"/>
      <c r="T59" s="88">
        <f t="shared" si="9"/>
        <v>8189429</v>
      </c>
      <c r="U59" s="139">
        <v>2151477</v>
      </c>
      <c r="V59" s="88">
        <v>6037952</v>
      </c>
      <c r="W59" s="72"/>
    </row>
    <row r="60" spans="1:23" ht="12" customHeight="1" x14ac:dyDescent="0.2">
      <c r="A60" s="93">
        <v>47</v>
      </c>
      <c r="B60" s="96" t="s">
        <v>110</v>
      </c>
      <c r="C60" s="95" t="s">
        <v>1</v>
      </c>
      <c r="D60" s="92">
        <f t="shared" si="10"/>
        <v>70565444</v>
      </c>
      <c r="E60" s="92">
        <f t="shared" si="11"/>
        <v>15046925</v>
      </c>
      <c r="F60" s="92">
        <v>1008653</v>
      </c>
      <c r="G60" s="92">
        <v>14038272</v>
      </c>
      <c r="H60" s="92">
        <f t="shared" si="12"/>
        <v>32957373</v>
      </c>
      <c r="I60" s="92">
        <v>29889471</v>
      </c>
      <c r="J60" s="92">
        <v>2921400</v>
      </c>
      <c r="K60" s="92">
        <f t="shared" si="13"/>
        <v>146502</v>
      </c>
      <c r="L60" s="92">
        <v>0</v>
      </c>
      <c r="M60" s="92">
        <v>146502</v>
      </c>
      <c r="N60" s="92">
        <f t="shared" si="14"/>
        <v>4573132</v>
      </c>
      <c r="O60" s="92">
        <v>3524672</v>
      </c>
      <c r="P60" s="92">
        <v>1048460</v>
      </c>
      <c r="Q60" s="92">
        <f t="shared" si="15"/>
        <v>17988014</v>
      </c>
      <c r="R60" s="88">
        <v>1822795</v>
      </c>
      <c r="S60" s="226"/>
      <c r="T60" s="88">
        <f t="shared" si="9"/>
        <v>16165219</v>
      </c>
      <c r="U60" s="139">
        <v>4127786</v>
      </c>
      <c r="V60" s="88">
        <v>12037433</v>
      </c>
      <c r="W60" s="72"/>
    </row>
    <row r="61" spans="1:23" ht="12" customHeight="1" x14ac:dyDescent="0.2">
      <c r="A61" s="93">
        <v>48</v>
      </c>
      <c r="B61" s="97" t="s">
        <v>111</v>
      </c>
      <c r="C61" s="98" t="s">
        <v>218</v>
      </c>
      <c r="D61" s="92">
        <f t="shared" si="10"/>
        <v>108121545</v>
      </c>
      <c r="E61" s="92">
        <f t="shared" si="11"/>
        <v>22697390</v>
      </c>
      <c r="F61" s="92">
        <v>1597523</v>
      </c>
      <c r="G61" s="92">
        <v>21099867</v>
      </c>
      <c r="H61" s="92">
        <f t="shared" si="12"/>
        <v>53009655</v>
      </c>
      <c r="I61" s="92">
        <v>47882790</v>
      </c>
      <c r="J61" s="92">
        <v>4542276</v>
      </c>
      <c r="K61" s="92">
        <f t="shared" si="13"/>
        <v>584589</v>
      </c>
      <c r="L61" s="92">
        <v>120478</v>
      </c>
      <c r="M61" s="92">
        <v>464111</v>
      </c>
      <c r="N61" s="92">
        <f t="shared" si="14"/>
        <v>8336440</v>
      </c>
      <c r="O61" s="92">
        <v>6449731</v>
      </c>
      <c r="P61" s="92">
        <v>1886709</v>
      </c>
      <c r="Q61" s="92">
        <f t="shared" si="15"/>
        <v>24078060</v>
      </c>
      <c r="R61" s="88">
        <v>448625</v>
      </c>
      <c r="S61" s="226"/>
      <c r="T61" s="88">
        <f t="shared" si="9"/>
        <v>23629435</v>
      </c>
      <c r="U61" s="139">
        <v>5965002</v>
      </c>
      <c r="V61" s="88">
        <v>17664433</v>
      </c>
      <c r="W61" s="72"/>
    </row>
    <row r="62" spans="1:23" ht="12" customHeight="1" x14ac:dyDescent="0.2">
      <c r="A62" s="93">
        <v>49</v>
      </c>
      <c r="B62" s="97" t="s">
        <v>112</v>
      </c>
      <c r="C62" s="98" t="s">
        <v>25</v>
      </c>
      <c r="D62" s="92">
        <f t="shared" si="10"/>
        <v>411212623</v>
      </c>
      <c r="E62" s="92">
        <f t="shared" si="11"/>
        <v>93923845</v>
      </c>
      <c r="F62" s="92">
        <v>5500004</v>
      </c>
      <c r="G62" s="92">
        <v>88423841</v>
      </c>
      <c r="H62" s="92">
        <f t="shared" si="12"/>
        <v>185249206</v>
      </c>
      <c r="I62" s="92">
        <v>166609854</v>
      </c>
      <c r="J62" s="92">
        <v>15533302</v>
      </c>
      <c r="K62" s="92">
        <f t="shared" si="13"/>
        <v>3106050</v>
      </c>
      <c r="L62" s="92">
        <v>2052544</v>
      </c>
      <c r="M62" s="92">
        <v>1053506</v>
      </c>
      <c r="N62" s="92">
        <f t="shared" si="14"/>
        <v>35589642</v>
      </c>
      <c r="O62" s="92">
        <v>28523938</v>
      </c>
      <c r="P62" s="92">
        <v>7065704</v>
      </c>
      <c r="Q62" s="92">
        <f t="shared" si="15"/>
        <v>96449930</v>
      </c>
      <c r="R62" s="88">
        <v>13729338</v>
      </c>
      <c r="S62" s="226"/>
      <c r="T62" s="88">
        <f t="shared" si="9"/>
        <v>82720592</v>
      </c>
      <c r="U62" s="139">
        <v>21186976</v>
      </c>
      <c r="V62" s="88">
        <v>61533616</v>
      </c>
      <c r="W62" s="72"/>
    </row>
    <row r="63" spans="1:23" ht="12" customHeight="1" x14ac:dyDescent="0.2">
      <c r="A63" s="93">
        <v>50</v>
      </c>
      <c r="B63" s="97" t="s">
        <v>160</v>
      </c>
      <c r="C63" s="98" t="s">
        <v>52</v>
      </c>
      <c r="D63" s="92">
        <f t="shared" si="10"/>
        <v>78175808</v>
      </c>
      <c r="E63" s="92">
        <f t="shared" si="11"/>
        <v>16491739</v>
      </c>
      <c r="F63" s="92">
        <v>1119980</v>
      </c>
      <c r="G63" s="92">
        <v>15371759</v>
      </c>
      <c r="H63" s="92">
        <f t="shared" si="12"/>
        <v>37389317</v>
      </c>
      <c r="I63" s="92">
        <v>33890012</v>
      </c>
      <c r="J63" s="92">
        <v>3212235</v>
      </c>
      <c r="K63" s="92">
        <f t="shared" si="13"/>
        <v>287070</v>
      </c>
      <c r="L63" s="92">
        <v>47641</v>
      </c>
      <c r="M63" s="92">
        <v>239429</v>
      </c>
      <c r="N63" s="92">
        <f t="shared" si="14"/>
        <v>5690648</v>
      </c>
      <c r="O63" s="92">
        <v>4470630</v>
      </c>
      <c r="P63" s="92">
        <v>1220018</v>
      </c>
      <c r="Q63" s="92">
        <f t="shared" si="15"/>
        <v>18604104</v>
      </c>
      <c r="R63" s="88">
        <v>1324341</v>
      </c>
      <c r="S63" s="226"/>
      <c r="T63" s="88">
        <f t="shared" si="9"/>
        <v>17279763</v>
      </c>
      <c r="U63" s="139">
        <v>4367267</v>
      </c>
      <c r="V63" s="88">
        <v>12912496</v>
      </c>
      <c r="W63" s="72"/>
    </row>
    <row r="64" spans="1:23" ht="12" customHeight="1" x14ac:dyDescent="0.2">
      <c r="A64" s="93">
        <v>51</v>
      </c>
      <c r="B64" s="97" t="s">
        <v>113</v>
      </c>
      <c r="C64" s="98" t="s">
        <v>219</v>
      </c>
      <c r="D64" s="92">
        <f t="shared" si="10"/>
        <v>57482099</v>
      </c>
      <c r="E64" s="92">
        <f t="shared" si="11"/>
        <v>11467135</v>
      </c>
      <c r="F64" s="92">
        <v>793310</v>
      </c>
      <c r="G64" s="92">
        <v>10673825</v>
      </c>
      <c r="H64" s="92">
        <f t="shared" si="12"/>
        <v>27730643</v>
      </c>
      <c r="I64" s="92">
        <v>24904456</v>
      </c>
      <c r="J64" s="92">
        <v>2387923</v>
      </c>
      <c r="K64" s="92">
        <f t="shared" si="13"/>
        <v>438264</v>
      </c>
      <c r="L64" s="92">
        <v>110771</v>
      </c>
      <c r="M64" s="92">
        <v>327493</v>
      </c>
      <c r="N64" s="92">
        <f t="shared" si="14"/>
        <v>4289095</v>
      </c>
      <c r="O64" s="92">
        <v>3220007</v>
      </c>
      <c r="P64" s="92">
        <v>1069088</v>
      </c>
      <c r="Q64" s="92">
        <f t="shared" si="15"/>
        <v>13995226</v>
      </c>
      <c r="R64" s="88">
        <v>1059774</v>
      </c>
      <c r="S64" s="226"/>
      <c r="T64" s="88">
        <f t="shared" si="9"/>
        <v>12935452</v>
      </c>
      <c r="U64" s="139">
        <v>3324418</v>
      </c>
      <c r="V64" s="88">
        <v>9611034</v>
      </c>
      <c r="W64" s="72"/>
    </row>
    <row r="65" spans="1:24" ht="12" customHeight="1" x14ac:dyDescent="0.2">
      <c r="A65" s="93">
        <v>52</v>
      </c>
      <c r="B65" s="96" t="s">
        <v>162</v>
      </c>
      <c r="C65" s="95" t="s">
        <v>220</v>
      </c>
      <c r="D65" s="92">
        <f t="shared" si="10"/>
        <v>64671709</v>
      </c>
      <c r="E65" s="92">
        <f t="shared" si="11"/>
        <v>13995843</v>
      </c>
      <c r="F65" s="92">
        <v>878460</v>
      </c>
      <c r="G65" s="92">
        <v>13117383</v>
      </c>
      <c r="H65" s="92">
        <f t="shared" si="12"/>
        <v>30088274</v>
      </c>
      <c r="I65" s="92">
        <v>27154025</v>
      </c>
      <c r="J65" s="92">
        <v>2584291</v>
      </c>
      <c r="K65" s="92">
        <f t="shared" si="13"/>
        <v>349958</v>
      </c>
      <c r="L65" s="92">
        <v>32989</v>
      </c>
      <c r="M65" s="92">
        <v>316969</v>
      </c>
      <c r="N65" s="92">
        <f t="shared" si="14"/>
        <v>5220695</v>
      </c>
      <c r="O65" s="92">
        <v>4062936</v>
      </c>
      <c r="P65" s="92">
        <v>1157759</v>
      </c>
      <c r="Q65" s="92">
        <f t="shared" si="15"/>
        <v>15366897</v>
      </c>
      <c r="R65" s="88">
        <v>1106130</v>
      </c>
      <c r="S65" s="226"/>
      <c r="T65" s="88">
        <f t="shared" si="9"/>
        <v>14260767</v>
      </c>
      <c r="U65" s="139">
        <v>3631057</v>
      </c>
      <c r="V65" s="88">
        <v>10629710</v>
      </c>
      <c r="W65" s="72"/>
    </row>
    <row r="66" spans="1:24" ht="12" customHeight="1" x14ac:dyDescent="0.2">
      <c r="A66" s="93">
        <v>53</v>
      </c>
      <c r="B66" s="97" t="s">
        <v>223</v>
      </c>
      <c r="C66" s="98" t="s">
        <v>222</v>
      </c>
      <c r="D66" s="92">
        <f t="shared" si="10"/>
        <v>0</v>
      </c>
      <c r="E66" s="92">
        <f t="shared" si="11"/>
        <v>0</v>
      </c>
      <c r="F66" s="92">
        <v>0</v>
      </c>
      <c r="G66" s="92">
        <v>0</v>
      </c>
      <c r="H66" s="92">
        <f t="shared" si="12"/>
        <v>0</v>
      </c>
      <c r="I66" s="92">
        <v>0</v>
      </c>
      <c r="J66" s="92">
        <v>0</v>
      </c>
      <c r="K66" s="92">
        <f t="shared" si="13"/>
        <v>0</v>
      </c>
      <c r="L66" s="92">
        <v>0</v>
      </c>
      <c r="M66" s="92">
        <v>0</v>
      </c>
      <c r="N66" s="92">
        <f t="shared" si="14"/>
        <v>0</v>
      </c>
      <c r="O66" s="92">
        <v>0</v>
      </c>
      <c r="P66" s="92">
        <v>0</v>
      </c>
      <c r="Q66" s="92">
        <f t="shared" si="15"/>
        <v>0</v>
      </c>
      <c r="R66" s="88">
        <v>0</v>
      </c>
      <c r="S66" s="226"/>
      <c r="T66" s="88">
        <f t="shared" si="9"/>
        <v>0</v>
      </c>
      <c r="U66" s="139">
        <v>0</v>
      </c>
      <c r="V66" s="88">
        <v>0</v>
      </c>
      <c r="W66" s="72"/>
    </row>
    <row r="67" spans="1:24" ht="12" customHeight="1" x14ac:dyDescent="0.2">
      <c r="A67" s="93">
        <v>54</v>
      </c>
      <c r="B67" s="103" t="s">
        <v>233</v>
      </c>
      <c r="C67" s="100" t="s">
        <v>234</v>
      </c>
      <c r="D67" s="92">
        <f t="shared" si="10"/>
        <v>0</v>
      </c>
      <c r="E67" s="92">
        <f t="shared" si="11"/>
        <v>0</v>
      </c>
      <c r="F67" s="92">
        <v>0</v>
      </c>
      <c r="G67" s="92">
        <v>0</v>
      </c>
      <c r="H67" s="92">
        <f t="shared" si="12"/>
        <v>0</v>
      </c>
      <c r="I67" s="92">
        <v>0</v>
      </c>
      <c r="J67" s="92">
        <v>0</v>
      </c>
      <c r="K67" s="92">
        <f t="shared" si="13"/>
        <v>0</v>
      </c>
      <c r="L67" s="92">
        <v>0</v>
      </c>
      <c r="M67" s="92">
        <v>0</v>
      </c>
      <c r="N67" s="92">
        <f t="shared" si="14"/>
        <v>0</v>
      </c>
      <c r="O67" s="92">
        <v>0</v>
      </c>
      <c r="P67" s="92">
        <v>0</v>
      </c>
      <c r="Q67" s="92">
        <f t="shared" si="15"/>
        <v>0</v>
      </c>
      <c r="R67" s="88">
        <v>0</v>
      </c>
      <c r="S67" s="226"/>
      <c r="T67" s="88">
        <f t="shared" si="9"/>
        <v>0</v>
      </c>
      <c r="U67" s="139">
        <v>0</v>
      </c>
      <c r="V67" s="88">
        <v>0</v>
      </c>
      <c r="W67" s="72"/>
    </row>
    <row r="68" spans="1:24" ht="12" customHeight="1" x14ac:dyDescent="0.2">
      <c r="A68" s="93">
        <v>55</v>
      </c>
      <c r="B68" s="97" t="s">
        <v>114</v>
      </c>
      <c r="C68" s="98" t="s">
        <v>51</v>
      </c>
      <c r="D68" s="92">
        <f t="shared" si="10"/>
        <v>156225066</v>
      </c>
      <c r="E68" s="92">
        <f t="shared" si="11"/>
        <v>129948340</v>
      </c>
      <c r="F68" s="92">
        <v>0</v>
      </c>
      <c r="G68" s="92">
        <v>129948340</v>
      </c>
      <c r="H68" s="92">
        <f t="shared" si="12"/>
        <v>1537491</v>
      </c>
      <c r="I68" s="92">
        <v>0</v>
      </c>
      <c r="J68" s="92">
        <v>0</v>
      </c>
      <c r="K68" s="92">
        <f t="shared" si="13"/>
        <v>1537491</v>
      </c>
      <c r="L68" s="92">
        <v>995644</v>
      </c>
      <c r="M68" s="92">
        <v>541847</v>
      </c>
      <c r="N68" s="92">
        <f t="shared" si="14"/>
        <v>0</v>
      </c>
      <c r="O68" s="92">
        <v>0</v>
      </c>
      <c r="P68" s="92">
        <v>0</v>
      </c>
      <c r="Q68" s="92">
        <f t="shared" si="15"/>
        <v>24739235</v>
      </c>
      <c r="R68" s="88">
        <v>466570</v>
      </c>
      <c r="S68" s="226"/>
      <c r="T68" s="88">
        <f t="shared" si="9"/>
        <v>24272665</v>
      </c>
      <c r="U68" s="139">
        <v>0</v>
      </c>
      <c r="V68" s="88">
        <v>24272665</v>
      </c>
      <c r="W68" s="72"/>
    </row>
    <row r="69" spans="1:24" ht="12" customHeight="1" x14ac:dyDescent="0.2">
      <c r="A69" s="93">
        <v>56</v>
      </c>
      <c r="B69" s="96" t="s">
        <v>115</v>
      </c>
      <c r="C69" s="98" t="s">
        <v>390</v>
      </c>
      <c r="D69" s="92">
        <f t="shared" si="10"/>
        <v>119545464</v>
      </c>
      <c r="E69" s="92">
        <f t="shared" si="11"/>
        <v>97865587</v>
      </c>
      <c r="F69" s="92">
        <v>0</v>
      </c>
      <c r="G69" s="92">
        <v>97865587</v>
      </c>
      <c r="H69" s="92">
        <f t="shared" si="12"/>
        <v>2436428</v>
      </c>
      <c r="I69" s="92">
        <v>0</v>
      </c>
      <c r="J69" s="92">
        <v>0</v>
      </c>
      <c r="K69" s="92">
        <f t="shared" si="13"/>
        <v>2436428</v>
      </c>
      <c r="L69" s="92">
        <v>1389831</v>
      </c>
      <c r="M69" s="92">
        <v>1046597</v>
      </c>
      <c r="N69" s="92">
        <f t="shared" si="14"/>
        <v>0</v>
      </c>
      <c r="O69" s="92">
        <v>0</v>
      </c>
      <c r="P69" s="92">
        <v>0</v>
      </c>
      <c r="Q69" s="92">
        <f t="shared" si="15"/>
        <v>19243449</v>
      </c>
      <c r="R69" s="88">
        <v>308654</v>
      </c>
      <c r="S69" s="226"/>
      <c r="T69" s="88">
        <f t="shared" si="9"/>
        <v>18934795</v>
      </c>
      <c r="U69" s="139">
        <v>0</v>
      </c>
      <c r="V69" s="88">
        <v>18934795</v>
      </c>
      <c r="W69" s="72"/>
    </row>
    <row r="70" spans="1:24" ht="12" customHeight="1" x14ac:dyDescent="0.2">
      <c r="A70" s="93">
        <v>57</v>
      </c>
      <c r="B70" s="99" t="s">
        <v>116</v>
      </c>
      <c r="C70" s="100" t="s">
        <v>117</v>
      </c>
      <c r="D70" s="92">
        <f t="shared" si="10"/>
        <v>0</v>
      </c>
      <c r="E70" s="92">
        <f t="shared" si="11"/>
        <v>0</v>
      </c>
      <c r="F70" s="92">
        <v>0</v>
      </c>
      <c r="G70" s="92">
        <v>0</v>
      </c>
      <c r="H70" s="92">
        <f t="shared" si="12"/>
        <v>0</v>
      </c>
      <c r="I70" s="92">
        <v>0</v>
      </c>
      <c r="J70" s="92">
        <v>0</v>
      </c>
      <c r="K70" s="92">
        <f t="shared" si="13"/>
        <v>0</v>
      </c>
      <c r="L70" s="92">
        <v>0</v>
      </c>
      <c r="M70" s="92">
        <v>0</v>
      </c>
      <c r="N70" s="92">
        <f t="shared" si="14"/>
        <v>0</v>
      </c>
      <c r="O70" s="92">
        <v>0</v>
      </c>
      <c r="P70" s="92">
        <v>0</v>
      </c>
      <c r="Q70" s="92">
        <f t="shared" si="15"/>
        <v>0</v>
      </c>
      <c r="R70" s="88">
        <v>0</v>
      </c>
      <c r="S70" s="226"/>
      <c r="T70" s="88">
        <f t="shared" si="9"/>
        <v>0</v>
      </c>
      <c r="U70" s="139">
        <v>0</v>
      </c>
      <c r="V70" s="88">
        <v>0</v>
      </c>
      <c r="W70" s="72"/>
    </row>
    <row r="71" spans="1:24" ht="12" customHeight="1" x14ac:dyDescent="0.2">
      <c r="A71" s="93">
        <v>58</v>
      </c>
      <c r="B71" s="96" t="s">
        <v>118</v>
      </c>
      <c r="C71" s="98" t="s">
        <v>391</v>
      </c>
      <c r="D71" s="92">
        <f t="shared" si="10"/>
        <v>246176929</v>
      </c>
      <c r="E71" s="92">
        <f t="shared" si="11"/>
        <v>188501328</v>
      </c>
      <c r="F71" s="92">
        <v>0</v>
      </c>
      <c r="G71" s="92">
        <v>188501328</v>
      </c>
      <c r="H71" s="92">
        <f t="shared" si="12"/>
        <v>2002390</v>
      </c>
      <c r="I71" s="92">
        <v>0</v>
      </c>
      <c r="J71" s="92">
        <v>0</v>
      </c>
      <c r="K71" s="92">
        <f t="shared" si="13"/>
        <v>2002390</v>
      </c>
      <c r="L71" s="92">
        <v>434173</v>
      </c>
      <c r="M71" s="92">
        <v>1568217</v>
      </c>
      <c r="N71" s="92">
        <f t="shared" si="14"/>
        <v>0</v>
      </c>
      <c r="O71" s="92">
        <v>0</v>
      </c>
      <c r="P71" s="92">
        <v>0</v>
      </c>
      <c r="Q71" s="92">
        <f t="shared" si="15"/>
        <v>55673211</v>
      </c>
      <c r="R71" s="88">
        <v>17421568</v>
      </c>
      <c r="S71" s="226"/>
      <c r="T71" s="88">
        <f t="shared" si="9"/>
        <v>38251643</v>
      </c>
      <c r="U71" s="139">
        <v>0</v>
      </c>
      <c r="V71" s="88">
        <v>38251643</v>
      </c>
      <c r="W71" s="72"/>
    </row>
    <row r="72" spans="1:24" ht="12" customHeight="1" x14ac:dyDescent="0.2">
      <c r="A72" s="93">
        <v>59</v>
      </c>
      <c r="B72" s="97" t="s">
        <v>119</v>
      </c>
      <c r="C72" s="98" t="s">
        <v>326</v>
      </c>
      <c r="D72" s="92">
        <f t="shared" si="10"/>
        <v>0</v>
      </c>
      <c r="E72" s="92">
        <f t="shared" si="11"/>
        <v>0</v>
      </c>
      <c r="F72" s="92">
        <v>0</v>
      </c>
      <c r="G72" s="92">
        <v>0</v>
      </c>
      <c r="H72" s="92">
        <f t="shared" si="12"/>
        <v>0</v>
      </c>
      <c r="I72" s="92">
        <v>0</v>
      </c>
      <c r="J72" s="92">
        <v>0</v>
      </c>
      <c r="K72" s="92">
        <f t="shared" si="13"/>
        <v>0</v>
      </c>
      <c r="L72" s="92">
        <v>0</v>
      </c>
      <c r="M72" s="92">
        <v>0</v>
      </c>
      <c r="N72" s="92">
        <f t="shared" si="14"/>
        <v>0</v>
      </c>
      <c r="O72" s="92">
        <v>0</v>
      </c>
      <c r="P72" s="92">
        <v>0</v>
      </c>
      <c r="Q72" s="92">
        <f t="shared" si="15"/>
        <v>0</v>
      </c>
      <c r="R72" s="88">
        <v>0</v>
      </c>
      <c r="S72" s="226"/>
      <c r="T72" s="88">
        <f t="shared" si="9"/>
        <v>0</v>
      </c>
      <c r="U72" s="139">
        <v>0</v>
      </c>
      <c r="V72" s="88">
        <v>0</v>
      </c>
      <c r="W72" s="72"/>
    </row>
    <row r="73" spans="1:24" ht="12" customHeight="1" x14ac:dyDescent="0.2">
      <c r="A73" s="93">
        <v>60</v>
      </c>
      <c r="B73" s="94" t="s">
        <v>120</v>
      </c>
      <c r="C73" s="98" t="s">
        <v>392</v>
      </c>
      <c r="D73" s="92">
        <f t="shared" si="10"/>
        <v>32169682</v>
      </c>
      <c r="E73" s="92">
        <f t="shared" si="11"/>
        <v>0</v>
      </c>
      <c r="F73" s="92">
        <v>0</v>
      </c>
      <c r="G73" s="92">
        <v>0</v>
      </c>
      <c r="H73" s="92">
        <f t="shared" si="12"/>
        <v>0</v>
      </c>
      <c r="I73" s="92">
        <v>0</v>
      </c>
      <c r="J73" s="92">
        <v>0</v>
      </c>
      <c r="K73" s="92">
        <f t="shared" si="13"/>
        <v>0</v>
      </c>
      <c r="L73" s="92">
        <v>0</v>
      </c>
      <c r="M73" s="92">
        <v>0</v>
      </c>
      <c r="N73" s="92">
        <f t="shared" si="14"/>
        <v>0</v>
      </c>
      <c r="O73" s="92">
        <v>0</v>
      </c>
      <c r="P73" s="92">
        <v>0</v>
      </c>
      <c r="Q73" s="92">
        <f t="shared" si="15"/>
        <v>32169682</v>
      </c>
      <c r="R73" s="88">
        <v>11314320</v>
      </c>
      <c r="S73" s="226"/>
      <c r="T73" s="88">
        <f t="shared" si="9"/>
        <v>20855362</v>
      </c>
      <c r="U73" s="139">
        <v>20855362</v>
      </c>
      <c r="V73" s="88">
        <v>0</v>
      </c>
      <c r="W73" s="72"/>
    </row>
    <row r="74" spans="1:24" ht="12" customHeight="1" x14ac:dyDescent="0.2">
      <c r="A74" s="93">
        <v>61</v>
      </c>
      <c r="B74" s="94" t="s">
        <v>121</v>
      </c>
      <c r="C74" s="98" t="s">
        <v>393</v>
      </c>
      <c r="D74" s="92">
        <f t="shared" si="10"/>
        <v>29502621</v>
      </c>
      <c r="E74" s="92">
        <f t="shared" si="11"/>
        <v>0</v>
      </c>
      <c r="F74" s="92">
        <v>0</v>
      </c>
      <c r="G74" s="92">
        <v>0</v>
      </c>
      <c r="H74" s="92">
        <f t="shared" si="12"/>
        <v>0</v>
      </c>
      <c r="I74" s="92">
        <v>0</v>
      </c>
      <c r="J74" s="92">
        <v>0</v>
      </c>
      <c r="K74" s="92">
        <f t="shared" si="13"/>
        <v>0</v>
      </c>
      <c r="L74" s="92">
        <v>0</v>
      </c>
      <c r="M74" s="92">
        <v>0</v>
      </c>
      <c r="N74" s="92">
        <f t="shared" si="14"/>
        <v>0</v>
      </c>
      <c r="O74" s="92">
        <v>0</v>
      </c>
      <c r="P74" s="92">
        <v>0</v>
      </c>
      <c r="Q74" s="92">
        <f t="shared" si="15"/>
        <v>29502621</v>
      </c>
      <c r="R74" s="88">
        <v>11314320</v>
      </c>
      <c r="S74" s="226"/>
      <c r="T74" s="88">
        <f t="shared" si="9"/>
        <v>18188301</v>
      </c>
      <c r="U74" s="139">
        <v>18188301</v>
      </c>
      <c r="V74" s="88">
        <v>0</v>
      </c>
      <c r="W74" s="72"/>
    </row>
    <row r="75" spans="1:24" ht="12" customHeight="1" x14ac:dyDescent="0.2">
      <c r="A75" s="93">
        <v>62</v>
      </c>
      <c r="B75" s="96" t="s">
        <v>122</v>
      </c>
      <c r="C75" s="98" t="s">
        <v>394</v>
      </c>
      <c r="D75" s="92">
        <f t="shared" si="10"/>
        <v>249684658</v>
      </c>
      <c r="E75" s="92">
        <f t="shared" si="11"/>
        <v>4992455</v>
      </c>
      <c r="F75" s="92">
        <v>4992455</v>
      </c>
      <c r="G75" s="92">
        <v>0</v>
      </c>
      <c r="H75" s="92">
        <f t="shared" si="12"/>
        <v>160017173</v>
      </c>
      <c r="I75" s="92">
        <v>146357568</v>
      </c>
      <c r="J75" s="92">
        <v>13659605</v>
      </c>
      <c r="K75" s="92">
        <f t="shared" si="13"/>
        <v>0</v>
      </c>
      <c r="L75" s="92">
        <v>0</v>
      </c>
      <c r="M75" s="92">
        <v>0</v>
      </c>
      <c r="N75" s="92">
        <f t="shared" si="14"/>
        <v>37241760</v>
      </c>
      <c r="O75" s="92">
        <v>30919637</v>
      </c>
      <c r="P75" s="92">
        <v>6322123</v>
      </c>
      <c r="Q75" s="92">
        <f t="shared" si="15"/>
        <v>47433270</v>
      </c>
      <c r="R75" s="88">
        <v>7621184</v>
      </c>
      <c r="S75" s="226"/>
      <c r="T75" s="88">
        <f t="shared" si="9"/>
        <v>39812086</v>
      </c>
      <c r="U75" s="139">
        <v>0</v>
      </c>
      <c r="V75" s="88">
        <v>39812086</v>
      </c>
      <c r="W75" s="72"/>
    </row>
    <row r="76" spans="1:24" ht="12" customHeight="1" x14ac:dyDescent="0.2">
      <c r="A76" s="93">
        <v>63</v>
      </c>
      <c r="B76" s="96" t="s">
        <v>123</v>
      </c>
      <c r="C76" s="95" t="s">
        <v>50</v>
      </c>
      <c r="D76" s="92">
        <f t="shared" si="10"/>
        <v>142399639</v>
      </c>
      <c r="E76" s="92">
        <f t="shared" si="11"/>
        <v>2875210</v>
      </c>
      <c r="F76" s="92">
        <v>2875210</v>
      </c>
      <c r="G76" s="92">
        <v>0</v>
      </c>
      <c r="H76" s="92">
        <f t="shared" si="12"/>
        <v>93741461</v>
      </c>
      <c r="I76" s="92">
        <v>84287700</v>
      </c>
      <c r="J76" s="92">
        <v>9453761</v>
      </c>
      <c r="K76" s="92">
        <f t="shared" si="13"/>
        <v>0</v>
      </c>
      <c r="L76" s="92">
        <v>0</v>
      </c>
      <c r="M76" s="92">
        <v>0</v>
      </c>
      <c r="N76" s="92">
        <f t="shared" si="14"/>
        <v>21403527</v>
      </c>
      <c r="O76" s="92">
        <v>17810302</v>
      </c>
      <c r="P76" s="92">
        <v>3593225</v>
      </c>
      <c r="Q76" s="92">
        <f t="shared" si="15"/>
        <v>24379441</v>
      </c>
      <c r="R76" s="88">
        <v>1143039</v>
      </c>
      <c r="S76" s="226"/>
      <c r="T76" s="88">
        <f t="shared" si="9"/>
        <v>23236402</v>
      </c>
      <c r="U76" s="139">
        <v>0</v>
      </c>
      <c r="V76" s="88">
        <v>23236402</v>
      </c>
      <c r="W76" s="72"/>
    </row>
    <row r="77" spans="1:24" ht="12" customHeight="1" x14ac:dyDescent="0.2">
      <c r="A77" s="93">
        <v>64</v>
      </c>
      <c r="B77" s="96" t="s">
        <v>124</v>
      </c>
      <c r="C77" s="98" t="s">
        <v>395</v>
      </c>
      <c r="D77" s="92">
        <f t="shared" si="10"/>
        <v>331769236</v>
      </c>
      <c r="E77" s="92">
        <f t="shared" si="11"/>
        <v>5441250</v>
      </c>
      <c r="F77" s="92">
        <v>5441250</v>
      </c>
      <c r="G77" s="92">
        <v>0</v>
      </c>
      <c r="H77" s="92">
        <f t="shared" si="12"/>
        <v>213079217</v>
      </c>
      <c r="I77" s="92">
        <v>194937156</v>
      </c>
      <c r="J77" s="92">
        <v>18142061</v>
      </c>
      <c r="K77" s="92">
        <f t="shared" si="13"/>
        <v>0</v>
      </c>
      <c r="L77" s="92">
        <v>0</v>
      </c>
      <c r="M77" s="92">
        <v>0</v>
      </c>
      <c r="N77" s="92">
        <f t="shared" si="14"/>
        <v>50231764</v>
      </c>
      <c r="O77" s="92">
        <v>41815578</v>
      </c>
      <c r="P77" s="92">
        <v>8416186</v>
      </c>
      <c r="Q77" s="92">
        <f t="shared" si="15"/>
        <v>63017005</v>
      </c>
      <c r="R77" s="88">
        <v>11681240</v>
      </c>
      <c r="S77" s="226"/>
      <c r="T77" s="88">
        <f t="shared" ref="T77:T140" si="16">U77+V77</f>
        <v>51335765</v>
      </c>
      <c r="U77" s="139">
        <v>0</v>
      </c>
      <c r="V77" s="88">
        <v>51335765</v>
      </c>
      <c r="W77" s="72"/>
    </row>
    <row r="78" spans="1:24" ht="12" customHeight="1" x14ac:dyDescent="0.2">
      <c r="A78" s="93">
        <v>65</v>
      </c>
      <c r="B78" s="96" t="s">
        <v>125</v>
      </c>
      <c r="C78" s="98" t="s">
        <v>396</v>
      </c>
      <c r="D78" s="92">
        <f t="shared" ref="D78:D141" si="17">E78+H78+N78+Q78</f>
        <v>0</v>
      </c>
      <c r="E78" s="92">
        <f t="shared" si="11"/>
        <v>0</v>
      </c>
      <c r="F78" s="92">
        <v>0</v>
      </c>
      <c r="G78" s="92">
        <v>0</v>
      </c>
      <c r="H78" s="92">
        <f t="shared" si="12"/>
        <v>0</v>
      </c>
      <c r="I78" s="92">
        <v>0</v>
      </c>
      <c r="J78" s="92">
        <v>0</v>
      </c>
      <c r="K78" s="92">
        <f t="shared" si="13"/>
        <v>0</v>
      </c>
      <c r="L78" s="92">
        <v>0</v>
      </c>
      <c r="M78" s="92">
        <v>0</v>
      </c>
      <c r="N78" s="92">
        <f t="shared" si="14"/>
        <v>0</v>
      </c>
      <c r="O78" s="92">
        <v>0</v>
      </c>
      <c r="P78" s="92">
        <v>0</v>
      </c>
      <c r="Q78" s="92">
        <f t="shared" si="15"/>
        <v>0</v>
      </c>
      <c r="R78" s="88">
        <v>0</v>
      </c>
      <c r="S78" s="226"/>
      <c r="T78" s="88">
        <f t="shared" si="16"/>
        <v>0</v>
      </c>
      <c r="U78" s="139">
        <v>0</v>
      </c>
      <c r="V78" s="88">
        <v>0</v>
      </c>
      <c r="W78" s="72"/>
    </row>
    <row r="79" spans="1:24" ht="12" customHeight="1" x14ac:dyDescent="0.2">
      <c r="A79" s="93">
        <v>66</v>
      </c>
      <c r="B79" s="94" t="s">
        <v>126</v>
      </c>
      <c r="C79" s="98" t="s">
        <v>397</v>
      </c>
      <c r="D79" s="92">
        <f t="shared" si="17"/>
        <v>44246718</v>
      </c>
      <c r="E79" s="92">
        <f t="shared" si="11"/>
        <v>0</v>
      </c>
      <c r="F79" s="92">
        <v>0</v>
      </c>
      <c r="G79" s="92">
        <v>0</v>
      </c>
      <c r="H79" s="92">
        <f t="shared" si="12"/>
        <v>0</v>
      </c>
      <c r="I79" s="92">
        <v>0</v>
      </c>
      <c r="J79" s="92">
        <v>0</v>
      </c>
      <c r="K79" s="92">
        <f t="shared" si="13"/>
        <v>0</v>
      </c>
      <c r="L79" s="92">
        <v>0</v>
      </c>
      <c r="M79" s="92">
        <v>0</v>
      </c>
      <c r="N79" s="92">
        <f t="shared" si="14"/>
        <v>0</v>
      </c>
      <c r="O79" s="92">
        <v>0</v>
      </c>
      <c r="P79" s="92">
        <v>0</v>
      </c>
      <c r="Q79" s="92">
        <f t="shared" si="15"/>
        <v>44246718</v>
      </c>
      <c r="R79" s="88">
        <v>0</v>
      </c>
      <c r="S79" s="226"/>
      <c r="T79" s="88">
        <f t="shared" si="16"/>
        <v>44246718</v>
      </c>
      <c r="U79" s="139">
        <v>44246718</v>
      </c>
      <c r="V79" s="88">
        <v>0</v>
      </c>
      <c r="W79" s="72"/>
      <c r="X79" s="26"/>
    </row>
    <row r="80" spans="1:24" ht="12" customHeight="1" x14ac:dyDescent="0.2">
      <c r="A80" s="93">
        <v>67</v>
      </c>
      <c r="B80" s="96" t="s">
        <v>127</v>
      </c>
      <c r="C80" s="98" t="s">
        <v>398</v>
      </c>
      <c r="D80" s="92">
        <f t="shared" si="17"/>
        <v>0</v>
      </c>
      <c r="E80" s="92">
        <f t="shared" si="11"/>
        <v>0</v>
      </c>
      <c r="F80" s="92">
        <v>0</v>
      </c>
      <c r="G80" s="92">
        <v>0</v>
      </c>
      <c r="H80" s="92">
        <f t="shared" si="12"/>
        <v>0</v>
      </c>
      <c r="I80" s="92">
        <v>0</v>
      </c>
      <c r="J80" s="92">
        <v>0</v>
      </c>
      <c r="K80" s="92">
        <f t="shared" si="13"/>
        <v>0</v>
      </c>
      <c r="L80" s="92">
        <v>0</v>
      </c>
      <c r="M80" s="92">
        <v>0</v>
      </c>
      <c r="N80" s="92">
        <f t="shared" si="14"/>
        <v>0</v>
      </c>
      <c r="O80" s="92">
        <v>0</v>
      </c>
      <c r="P80" s="92">
        <v>0</v>
      </c>
      <c r="Q80" s="92">
        <f t="shared" si="15"/>
        <v>0</v>
      </c>
      <c r="R80" s="88">
        <v>0</v>
      </c>
      <c r="S80" s="226"/>
      <c r="T80" s="88">
        <f t="shared" si="16"/>
        <v>0</v>
      </c>
      <c r="U80" s="139">
        <v>0</v>
      </c>
      <c r="V80" s="88">
        <v>0</v>
      </c>
      <c r="W80" s="72"/>
      <c r="X80" s="26"/>
    </row>
    <row r="81" spans="1:23" ht="12" customHeight="1" x14ac:dyDescent="0.2">
      <c r="A81" s="93">
        <v>68</v>
      </c>
      <c r="B81" s="96" t="s">
        <v>128</v>
      </c>
      <c r="C81" s="98" t="s">
        <v>399</v>
      </c>
      <c r="D81" s="92">
        <f t="shared" si="17"/>
        <v>0</v>
      </c>
      <c r="E81" s="92">
        <f t="shared" ref="E81:E144" si="18">F81+G81</f>
        <v>0</v>
      </c>
      <c r="F81" s="92">
        <v>0</v>
      </c>
      <c r="G81" s="92">
        <v>0</v>
      </c>
      <c r="H81" s="92">
        <f t="shared" ref="H81:H144" si="19">I81+J81+K81</f>
        <v>0</v>
      </c>
      <c r="I81" s="92">
        <v>0</v>
      </c>
      <c r="J81" s="92">
        <v>0</v>
      </c>
      <c r="K81" s="92">
        <f t="shared" ref="K81:K144" si="20">L81+M81</f>
        <v>0</v>
      </c>
      <c r="L81" s="92">
        <v>0</v>
      </c>
      <c r="M81" s="92">
        <v>0</v>
      </c>
      <c r="N81" s="92">
        <f t="shared" ref="N81:N144" si="21">O81+P81</f>
        <v>0</v>
      </c>
      <c r="O81" s="92">
        <v>0</v>
      </c>
      <c r="P81" s="92">
        <v>0</v>
      </c>
      <c r="Q81" s="92">
        <f t="shared" ref="Q81:Q144" si="22">R81+T81</f>
        <v>0</v>
      </c>
      <c r="R81" s="88">
        <v>0</v>
      </c>
      <c r="S81" s="226"/>
      <c r="T81" s="88">
        <f t="shared" si="16"/>
        <v>0</v>
      </c>
      <c r="U81" s="139">
        <v>0</v>
      </c>
      <c r="V81" s="88">
        <v>0</v>
      </c>
      <c r="W81" s="72"/>
    </row>
    <row r="82" spans="1:23" ht="12" customHeight="1" x14ac:dyDescent="0.2">
      <c r="A82" s="93">
        <v>69</v>
      </c>
      <c r="B82" s="94" t="s">
        <v>129</v>
      </c>
      <c r="C82" s="98" t="s">
        <v>400</v>
      </c>
      <c r="D82" s="92">
        <f t="shared" si="17"/>
        <v>71124481</v>
      </c>
      <c r="E82" s="92">
        <f t="shared" si="18"/>
        <v>0</v>
      </c>
      <c r="F82" s="92">
        <v>0</v>
      </c>
      <c r="G82" s="92">
        <v>0</v>
      </c>
      <c r="H82" s="92">
        <f t="shared" si="19"/>
        <v>0</v>
      </c>
      <c r="I82" s="92">
        <v>0</v>
      </c>
      <c r="J82" s="92">
        <v>0</v>
      </c>
      <c r="K82" s="92">
        <f t="shared" si="20"/>
        <v>0</v>
      </c>
      <c r="L82" s="92">
        <v>0</v>
      </c>
      <c r="M82" s="92">
        <v>0</v>
      </c>
      <c r="N82" s="92">
        <f t="shared" si="21"/>
        <v>0</v>
      </c>
      <c r="O82" s="92">
        <v>0</v>
      </c>
      <c r="P82" s="92">
        <v>0</v>
      </c>
      <c r="Q82" s="92">
        <f t="shared" si="22"/>
        <v>71124481</v>
      </c>
      <c r="R82" s="88">
        <v>4029784</v>
      </c>
      <c r="S82" s="226"/>
      <c r="T82" s="88">
        <f t="shared" si="16"/>
        <v>67094697</v>
      </c>
      <c r="U82" s="139">
        <v>67094697</v>
      </c>
      <c r="V82" s="88">
        <v>0</v>
      </c>
      <c r="W82" s="72"/>
    </row>
    <row r="83" spans="1:23" ht="12" customHeight="1" x14ac:dyDescent="0.2">
      <c r="A83" s="93">
        <v>70</v>
      </c>
      <c r="B83" s="94" t="s">
        <v>130</v>
      </c>
      <c r="C83" s="98" t="s">
        <v>401</v>
      </c>
      <c r="D83" s="92">
        <f t="shared" si="17"/>
        <v>0</v>
      </c>
      <c r="E83" s="92">
        <f t="shared" si="18"/>
        <v>0</v>
      </c>
      <c r="F83" s="92">
        <v>0</v>
      </c>
      <c r="G83" s="92">
        <v>0</v>
      </c>
      <c r="H83" s="92">
        <f t="shared" si="19"/>
        <v>0</v>
      </c>
      <c r="I83" s="92">
        <v>0</v>
      </c>
      <c r="J83" s="92">
        <v>0</v>
      </c>
      <c r="K83" s="92">
        <f t="shared" si="20"/>
        <v>0</v>
      </c>
      <c r="L83" s="92">
        <v>0</v>
      </c>
      <c r="M83" s="92">
        <v>0</v>
      </c>
      <c r="N83" s="92">
        <f t="shared" si="21"/>
        <v>0</v>
      </c>
      <c r="O83" s="92">
        <v>0</v>
      </c>
      <c r="P83" s="92">
        <v>0</v>
      </c>
      <c r="Q83" s="92">
        <f t="shared" si="22"/>
        <v>0</v>
      </c>
      <c r="R83" s="88">
        <v>0</v>
      </c>
      <c r="S83" s="226"/>
      <c r="T83" s="88">
        <f t="shared" si="16"/>
        <v>0</v>
      </c>
      <c r="U83" s="139">
        <v>0</v>
      </c>
      <c r="V83" s="88">
        <v>0</v>
      </c>
      <c r="W83" s="72"/>
    </row>
    <row r="84" spans="1:23" ht="12" customHeight="1" x14ac:dyDescent="0.2">
      <c r="A84" s="93">
        <v>71</v>
      </c>
      <c r="B84" s="94" t="s">
        <v>131</v>
      </c>
      <c r="C84" s="98" t="s">
        <v>402</v>
      </c>
      <c r="D84" s="92">
        <f t="shared" si="17"/>
        <v>0</v>
      </c>
      <c r="E84" s="92">
        <f t="shared" si="18"/>
        <v>0</v>
      </c>
      <c r="F84" s="92">
        <v>0</v>
      </c>
      <c r="G84" s="92">
        <v>0</v>
      </c>
      <c r="H84" s="92">
        <f t="shared" si="19"/>
        <v>0</v>
      </c>
      <c r="I84" s="92">
        <v>0</v>
      </c>
      <c r="J84" s="92">
        <v>0</v>
      </c>
      <c r="K84" s="92">
        <f t="shared" si="20"/>
        <v>0</v>
      </c>
      <c r="L84" s="92">
        <v>0</v>
      </c>
      <c r="M84" s="92">
        <v>0</v>
      </c>
      <c r="N84" s="92">
        <f t="shared" si="21"/>
        <v>0</v>
      </c>
      <c r="O84" s="92">
        <v>0</v>
      </c>
      <c r="P84" s="92">
        <v>0</v>
      </c>
      <c r="Q84" s="92">
        <f t="shared" si="22"/>
        <v>0</v>
      </c>
      <c r="R84" s="88">
        <v>0</v>
      </c>
      <c r="S84" s="226"/>
      <c r="T84" s="88">
        <f t="shared" si="16"/>
        <v>0</v>
      </c>
      <c r="U84" s="139">
        <v>0</v>
      </c>
      <c r="V84" s="88">
        <v>0</v>
      </c>
      <c r="W84" s="72"/>
    </row>
    <row r="85" spans="1:23" ht="12" customHeight="1" x14ac:dyDescent="0.2">
      <c r="A85" s="93">
        <v>72</v>
      </c>
      <c r="B85" s="97" t="s">
        <v>132</v>
      </c>
      <c r="C85" s="98" t="s">
        <v>133</v>
      </c>
      <c r="D85" s="92">
        <f t="shared" si="17"/>
        <v>305124533</v>
      </c>
      <c r="E85" s="92">
        <f t="shared" si="18"/>
        <v>85267359</v>
      </c>
      <c r="F85" s="92">
        <v>3827123</v>
      </c>
      <c r="G85" s="92">
        <v>81440236</v>
      </c>
      <c r="H85" s="92">
        <f t="shared" si="19"/>
        <v>125094050</v>
      </c>
      <c r="I85" s="92">
        <v>112976250</v>
      </c>
      <c r="J85" s="92">
        <v>10681488</v>
      </c>
      <c r="K85" s="92">
        <f t="shared" si="20"/>
        <v>1436312</v>
      </c>
      <c r="L85" s="92">
        <v>782825</v>
      </c>
      <c r="M85" s="92">
        <v>653487</v>
      </c>
      <c r="N85" s="92">
        <f t="shared" si="21"/>
        <v>31194201</v>
      </c>
      <c r="O85" s="92">
        <v>25795351</v>
      </c>
      <c r="P85" s="92">
        <v>5398850</v>
      </c>
      <c r="Q85" s="92">
        <f t="shared" si="22"/>
        <v>63568923</v>
      </c>
      <c r="R85" s="88">
        <v>6311199</v>
      </c>
      <c r="S85" s="226"/>
      <c r="T85" s="88">
        <f t="shared" si="16"/>
        <v>57257724</v>
      </c>
      <c r="U85" s="139">
        <v>14962383</v>
      </c>
      <c r="V85" s="88">
        <v>42295341</v>
      </c>
      <c r="W85" s="72"/>
    </row>
    <row r="86" spans="1:23" ht="12" customHeight="1" x14ac:dyDescent="0.2">
      <c r="A86" s="93">
        <v>73</v>
      </c>
      <c r="B86" s="94" t="s">
        <v>134</v>
      </c>
      <c r="C86" s="98" t="s">
        <v>403</v>
      </c>
      <c r="D86" s="92">
        <f t="shared" si="17"/>
        <v>496788832</v>
      </c>
      <c r="E86" s="92">
        <f t="shared" si="18"/>
        <v>26789043</v>
      </c>
      <c r="F86" s="92">
        <v>8826331</v>
      </c>
      <c r="G86" s="92">
        <v>17962712</v>
      </c>
      <c r="H86" s="92">
        <f t="shared" si="19"/>
        <v>296760599</v>
      </c>
      <c r="I86" s="92">
        <v>271249842</v>
      </c>
      <c r="J86" s="92">
        <v>25510757</v>
      </c>
      <c r="K86" s="92">
        <f t="shared" si="20"/>
        <v>0</v>
      </c>
      <c r="L86" s="92">
        <v>0</v>
      </c>
      <c r="M86" s="92">
        <v>0</v>
      </c>
      <c r="N86" s="92">
        <f t="shared" si="21"/>
        <v>80976499</v>
      </c>
      <c r="O86" s="92">
        <v>68244924</v>
      </c>
      <c r="P86" s="92">
        <v>12731575</v>
      </c>
      <c r="Q86" s="92">
        <f t="shared" si="22"/>
        <v>92262691</v>
      </c>
      <c r="R86" s="88">
        <v>18913507</v>
      </c>
      <c r="S86" s="226"/>
      <c r="T86" s="88">
        <f t="shared" si="16"/>
        <v>73349184</v>
      </c>
      <c r="U86" s="139">
        <v>0</v>
      </c>
      <c r="V86" s="88">
        <v>73349184</v>
      </c>
      <c r="W86" s="72"/>
    </row>
    <row r="87" spans="1:23" ht="12" customHeight="1" x14ac:dyDescent="0.2">
      <c r="A87" s="93">
        <v>74</v>
      </c>
      <c r="B87" s="97" t="s">
        <v>135</v>
      </c>
      <c r="C87" s="98" t="s">
        <v>35</v>
      </c>
      <c r="D87" s="92">
        <f t="shared" si="17"/>
        <v>252966483</v>
      </c>
      <c r="E87" s="92">
        <f t="shared" si="18"/>
        <v>4938704</v>
      </c>
      <c r="F87" s="92">
        <v>4938704</v>
      </c>
      <c r="G87" s="92">
        <v>0</v>
      </c>
      <c r="H87" s="92">
        <f t="shared" si="19"/>
        <v>161375101</v>
      </c>
      <c r="I87" s="92">
        <v>147466906</v>
      </c>
      <c r="J87" s="92">
        <v>13908195</v>
      </c>
      <c r="K87" s="92">
        <f t="shared" si="20"/>
        <v>0</v>
      </c>
      <c r="L87" s="92">
        <v>0</v>
      </c>
      <c r="M87" s="92">
        <v>0</v>
      </c>
      <c r="N87" s="92">
        <f t="shared" si="21"/>
        <v>36387856</v>
      </c>
      <c r="O87" s="92">
        <v>29668872</v>
      </c>
      <c r="P87" s="92">
        <v>6718984</v>
      </c>
      <c r="Q87" s="92">
        <f t="shared" si="22"/>
        <v>50264822</v>
      </c>
      <c r="R87" s="88">
        <v>2291519</v>
      </c>
      <c r="S87" s="226"/>
      <c r="T87" s="88">
        <f t="shared" si="16"/>
        <v>47973303</v>
      </c>
      <c r="U87" s="139">
        <v>8730120</v>
      </c>
      <c r="V87" s="88">
        <v>39243183</v>
      </c>
      <c r="W87" s="72"/>
    </row>
    <row r="88" spans="1:23" ht="12" customHeight="1" x14ac:dyDescent="0.2">
      <c r="A88" s="93">
        <v>75</v>
      </c>
      <c r="B88" s="99" t="s">
        <v>136</v>
      </c>
      <c r="C88" s="100" t="s">
        <v>414</v>
      </c>
      <c r="D88" s="92">
        <f t="shared" si="17"/>
        <v>330148681</v>
      </c>
      <c r="E88" s="92">
        <f t="shared" si="18"/>
        <v>110508364</v>
      </c>
      <c r="F88" s="92">
        <v>3431435</v>
      </c>
      <c r="G88" s="92">
        <v>107076929</v>
      </c>
      <c r="H88" s="92">
        <f t="shared" si="19"/>
        <v>110990453</v>
      </c>
      <c r="I88" s="92">
        <v>100385181</v>
      </c>
      <c r="J88" s="92">
        <v>9532214</v>
      </c>
      <c r="K88" s="92">
        <f t="shared" si="20"/>
        <v>1073058</v>
      </c>
      <c r="L88" s="92">
        <v>60426</v>
      </c>
      <c r="M88" s="92">
        <v>1012632</v>
      </c>
      <c r="N88" s="92">
        <f t="shared" si="21"/>
        <v>26968418</v>
      </c>
      <c r="O88" s="92">
        <v>22327404</v>
      </c>
      <c r="P88" s="92">
        <v>4641014</v>
      </c>
      <c r="Q88" s="92">
        <f t="shared" si="22"/>
        <v>81681446</v>
      </c>
      <c r="R88" s="88">
        <v>14858900</v>
      </c>
      <c r="S88" s="226"/>
      <c r="T88" s="88">
        <f t="shared" si="16"/>
        <v>66822546</v>
      </c>
      <c r="U88" s="139">
        <v>13254899</v>
      </c>
      <c r="V88" s="88">
        <v>53567647</v>
      </c>
      <c r="W88" s="72"/>
    </row>
    <row r="89" spans="1:23" ht="12" customHeight="1" x14ac:dyDescent="0.2">
      <c r="A89" s="93">
        <v>76</v>
      </c>
      <c r="B89" s="94" t="s">
        <v>137</v>
      </c>
      <c r="C89" s="98" t="s">
        <v>36</v>
      </c>
      <c r="D89" s="92">
        <f t="shared" si="17"/>
        <v>461817412</v>
      </c>
      <c r="E89" s="92">
        <f t="shared" si="18"/>
        <v>8698534</v>
      </c>
      <c r="F89" s="92">
        <v>8698534</v>
      </c>
      <c r="G89" s="92">
        <v>0</v>
      </c>
      <c r="H89" s="92">
        <f t="shared" si="19"/>
        <v>281066585</v>
      </c>
      <c r="I89" s="92">
        <v>256991231</v>
      </c>
      <c r="J89" s="92">
        <v>24075354</v>
      </c>
      <c r="K89" s="92">
        <f t="shared" si="20"/>
        <v>0</v>
      </c>
      <c r="L89" s="92">
        <v>0</v>
      </c>
      <c r="M89" s="92">
        <v>0</v>
      </c>
      <c r="N89" s="92">
        <f t="shared" si="21"/>
        <v>61791832</v>
      </c>
      <c r="O89" s="92">
        <v>50084024</v>
      </c>
      <c r="P89" s="92">
        <v>11707808</v>
      </c>
      <c r="Q89" s="92">
        <f t="shared" si="22"/>
        <v>110260461</v>
      </c>
      <c r="R89" s="88">
        <v>31024528</v>
      </c>
      <c r="S89" s="226">
        <v>9730686</v>
      </c>
      <c r="T89" s="88">
        <f t="shared" si="16"/>
        <v>79235933</v>
      </c>
      <c r="U89" s="139">
        <v>11736454</v>
      </c>
      <c r="V89" s="88">
        <v>67499479</v>
      </c>
      <c r="W89" s="72"/>
    </row>
    <row r="90" spans="1:23" ht="12" customHeight="1" x14ac:dyDescent="0.2">
      <c r="A90" s="93">
        <v>77</v>
      </c>
      <c r="B90" s="99" t="s">
        <v>138</v>
      </c>
      <c r="C90" s="100" t="s">
        <v>49</v>
      </c>
      <c r="D90" s="92">
        <f t="shared" si="17"/>
        <v>310824167</v>
      </c>
      <c r="E90" s="92">
        <f t="shared" si="18"/>
        <v>236623546</v>
      </c>
      <c r="F90" s="92">
        <v>0</v>
      </c>
      <c r="G90" s="92">
        <v>236623546</v>
      </c>
      <c r="H90" s="92">
        <f t="shared" si="19"/>
        <v>3441827</v>
      </c>
      <c r="I90" s="92">
        <v>0</v>
      </c>
      <c r="J90" s="92">
        <v>0</v>
      </c>
      <c r="K90" s="92">
        <f t="shared" si="20"/>
        <v>3441827</v>
      </c>
      <c r="L90" s="92">
        <v>1034279</v>
      </c>
      <c r="M90" s="92">
        <v>2407548</v>
      </c>
      <c r="N90" s="92">
        <f t="shared" si="21"/>
        <v>0</v>
      </c>
      <c r="O90" s="92">
        <v>0</v>
      </c>
      <c r="P90" s="92">
        <v>0</v>
      </c>
      <c r="Q90" s="92">
        <f t="shared" si="22"/>
        <v>70758794</v>
      </c>
      <c r="R90" s="88">
        <v>14220312</v>
      </c>
      <c r="S90" s="226"/>
      <c r="T90" s="88">
        <f t="shared" si="16"/>
        <v>56538482</v>
      </c>
      <c r="U90" s="139">
        <v>10504848</v>
      </c>
      <c r="V90" s="88">
        <v>46033634</v>
      </c>
      <c r="W90" s="72"/>
    </row>
    <row r="91" spans="1:23" ht="12" customHeight="1" x14ac:dyDescent="0.2">
      <c r="A91" s="93">
        <v>78</v>
      </c>
      <c r="B91" s="94" t="s">
        <v>139</v>
      </c>
      <c r="C91" s="98" t="s">
        <v>404</v>
      </c>
      <c r="D91" s="92">
        <f t="shared" si="17"/>
        <v>349084945</v>
      </c>
      <c r="E91" s="92">
        <f t="shared" si="18"/>
        <v>6547810</v>
      </c>
      <c r="F91" s="92">
        <v>6547810</v>
      </c>
      <c r="G91" s="92">
        <v>0</v>
      </c>
      <c r="H91" s="92">
        <f t="shared" si="19"/>
        <v>217949707</v>
      </c>
      <c r="I91" s="92">
        <v>199053411</v>
      </c>
      <c r="J91" s="92">
        <v>18896296</v>
      </c>
      <c r="K91" s="92">
        <f t="shared" si="20"/>
        <v>0</v>
      </c>
      <c r="L91" s="92">
        <v>0</v>
      </c>
      <c r="M91" s="92">
        <v>0</v>
      </c>
      <c r="N91" s="92">
        <f t="shared" si="21"/>
        <v>53656439</v>
      </c>
      <c r="O91" s="92">
        <v>43571799</v>
      </c>
      <c r="P91" s="92">
        <v>10084640</v>
      </c>
      <c r="Q91" s="92">
        <f t="shared" si="22"/>
        <v>70930989</v>
      </c>
      <c r="R91" s="88">
        <v>12875598</v>
      </c>
      <c r="S91" s="226"/>
      <c r="T91" s="88">
        <f t="shared" si="16"/>
        <v>58055391</v>
      </c>
      <c r="U91" s="139">
        <v>5449490</v>
      </c>
      <c r="V91" s="88">
        <v>52605901</v>
      </c>
      <c r="W91" s="72"/>
    </row>
    <row r="92" spans="1:23" ht="12" customHeight="1" x14ac:dyDescent="0.2">
      <c r="A92" s="93">
        <v>79</v>
      </c>
      <c r="B92" s="99" t="s">
        <v>140</v>
      </c>
      <c r="C92" s="100" t="s">
        <v>310</v>
      </c>
      <c r="D92" s="92">
        <f t="shared" si="17"/>
        <v>23476112</v>
      </c>
      <c r="E92" s="92">
        <f t="shared" si="18"/>
        <v>0</v>
      </c>
      <c r="F92" s="92">
        <v>0</v>
      </c>
      <c r="G92" s="92">
        <v>0</v>
      </c>
      <c r="H92" s="92">
        <f t="shared" si="19"/>
        <v>0</v>
      </c>
      <c r="I92" s="92">
        <v>0</v>
      </c>
      <c r="J92" s="92">
        <v>0</v>
      </c>
      <c r="K92" s="92">
        <f t="shared" si="20"/>
        <v>0</v>
      </c>
      <c r="L92" s="92">
        <v>0</v>
      </c>
      <c r="M92" s="92">
        <v>0</v>
      </c>
      <c r="N92" s="92">
        <f t="shared" si="21"/>
        <v>0</v>
      </c>
      <c r="O92" s="92">
        <v>0</v>
      </c>
      <c r="P92" s="92">
        <v>0</v>
      </c>
      <c r="Q92" s="92">
        <f t="shared" si="22"/>
        <v>23476112</v>
      </c>
      <c r="R92" s="88">
        <v>23476112</v>
      </c>
      <c r="S92" s="226"/>
      <c r="T92" s="88">
        <f t="shared" si="16"/>
        <v>0</v>
      </c>
      <c r="U92" s="139">
        <v>0</v>
      </c>
      <c r="V92" s="88">
        <v>0</v>
      </c>
      <c r="W92" s="72"/>
    </row>
    <row r="93" spans="1:23" ht="12" customHeight="1" x14ac:dyDescent="0.2">
      <c r="A93" s="93">
        <v>80</v>
      </c>
      <c r="B93" s="96" t="s">
        <v>141</v>
      </c>
      <c r="C93" s="104" t="s">
        <v>259</v>
      </c>
      <c r="D93" s="92">
        <f t="shared" si="17"/>
        <v>0</v>
      </c>
      <c r="E93" s="92">
        <f t="shared" si="18"/>
        <v>0</v>
      </c>
      <c r="F93" s="92">
        <v>0</v>
      </c>
      <c r="G93" s="92">
        <v>0</v>
      </c>
      <c r="H93" s="92">
        <f t="shared" si="19"/>
        <v>0</v>
      </c>
      <c r="I93" s="92">
        <v>0</v>
      </c>
      <c r="J93" s="92">
        <v>0</v>
      </c>
      <c r="K93" s="92">
        <f t="shared" si="20"/>
        <v>0</v>
      </c>
      <c r="L93" s="92">
        <v>0</v>
      </c>
      <c r="M93" s="92">
        <v>0</v>
      </c>
      <c r="N93" s="92">
        <f t="shared" si="21"/>
        <v>0</v>
      </c>
      <c r="O93" s="92">
        <v>0</v>
      </c>
      <c r="P93" s="92">
        <v>0</v>
      </c>
      <c r="Q93" s="92">
        <f t="shared" si="22"/>
        <v>0</v>
      </c>
      <c r="R93" s="88">
        <v>0</v>
      </c>
      <c r="S93" s="226"/>
      <c r="T93" s="88">
        <f t="shared" si="16"/>
        <v>0</v>
      </c>
      <c r="U93" s="139">
        <v>0</v>
      </c>
      <c r="V93" s="88">
        <v>0</v>
      </c>
      <c r="W93" s="72"/>
    </row>
    <row r="94" spans="1:23" ht="22.5" customHeight="1" x14ac:dyDescent="0.2">
      <c r="A94" s="336">
        <v>81</v>
      </c>
      <c r="B94" s="339" t="s">
        <v>142</v>
      </c>
      <c r="C94" s="98" t="s">
        <v>249</v>
      </c>
      <c r="D94" s="92">
        <f t="shared" si="17"/>
        <v>32687373</v>
      </c>
      <c r="E94" s="92">
        <f t="shared" si="18"/>
        <v>1264579</v>
      </c>
      <c r="F94" s="92">
        <v>1264579</v>
      </c>
      <c r="G94" s="92">
        <v>0</v>
      </c>
      <c r="H94" s="92">
        <f t="shared" si="19"/>
        <v>9114737</v>
      </c>
      <c r="I94" s="92">
        <v>8092999</v>
      </c>
      <c r="J94" s="92">
        <v>1021738</v>
      </c>
      <c r="K94" s="92">
        <f t="shared" si="20"/>
        <v>0</v>
      </c>
      <c r="L94" s="92">
        <v>0</v>
      </c>
      <c r="M94" s="92">
        <v>0</v>
      </c>
      <c r="N94" s="92">
        <f t="shared" si="21"/>
        <v>6713217</v>
      </c>
      <c r="O94" s="92">
        <v>6292290</v>
      </c>
      <c r="P94" s="92">
        <v>420927</v>
      </c>
      <c r="Q94" s="92">
        <f t="shared" si="22"/>
        <v>15594840</v>
      </c>
      <c r="R94" s="92">
        <v>12410997</v>
      </c>
      <c r="S94" s="92"/>
      <c r="T94" s="88">
        <f t="shared" si="16"/>
        <v>3183843</v>
      </c>
      <c r="U94" s="139">
        <v>0</v>
      </c>
      <c r="V94" s="88">
        <v>3183843</v>
      </c>
      <c r="W94" s="72"/>
    </row>
    <row r="95" spans="1:23" ht="36" customHeight="1" x14ac:dyDescent="0.2">
      <c r="A95" s="337"/>
      <c r="B95" s="340"/>
      <c r="C95" s="100" t="s">
        <v>308</v>
      </c>
      <c r="D95" s="92">
        <f t="shared" si="17"/>
        <v>24405858</v>
      </c>
      <c r="E95" s="92">
        <f t="shared" si="18"/>
        <v>1264579</v>
      </c>
      <c r="F95" s="92">
        <v>1264579</v>
      </c>
      <c r="G95" s="92">
        <v>0</v>
      </c>
      <c r="H95" s="92">
        <f t="shared" si="19"/>
        <v>9114737</v>
      </c>
      <c r="I95" s="92">
        <v>8092999</v>
      </c>
      <c r="J95" s="92">
        <v>1021738</v>
      </c>
      <c r="K95" s="92">
        <f t="shared" si="20"/>
        <v>0</v>
      </c>
      <c r="L95" s="92">
        <v>0</v>
      </c>
      <c r="M95" s="92">
        <v>0</v>
      </c>
      <c r="N95" s="92">
        <f t="shared" si="21"/>
        <v>6713217</v>
      </c>
      <c r="O95" s="92">
        <v>6292290</v>
      </c>
      <c r="P95" s="92">
        <v>420927</v>
      </c>
      <c r="Q95" s="92">
        <f t="shared" si="22"/>
        <v>7313325</v>
      </c>
      <c r="R95" s="88">
        <v>4129482</v>
      </c>
      <c r="S95" s="226"/>
      <c r="T95" s="88">
        <f t="shared" si="16"/>
        <v>3183843</v>
      </c>
      <c r="U95" s="139">
        <v>0</v>
      </c>
      <c r="V95" s="88">
        <v>3183843</v>
      </c>
      <c r="W95" s="72"/>
    </row>
    <row r="96" spans="1:23" ht="25.5" customHeight="1" x14ac:dyDescent="0.2">
      <c r="A96" s="337"/>
      <c r="B96" s="340"/>
      <c r="C96" s="100" t="s">
        <v>250</v>
      </c>
      <c r="D96" s="92">
        <f t="shared" si="17"/>
        <v>5176302</v>
      </c>
      <c r="E96" s="92">
        <f t="shared" si="18"/>
        <v>0</v>
      </c>
      <c r="F96" s="92">
        <v>0</v>
      </c>
      <c r="G96" s="92">
        <v>0</v>
      </c>
      <c r="H96" s="92">
        <f t="shared" si="19"/>
        <v>0</v>
      </c>
      <c r="I96" s="92">
        <v>0</v>
      </c>
      <c r="J96" s="92">
        <v>0</v>
      </c>
      <c r="K96" s="92">
        <f t="shared" si="20"/>
        <v>0</v>
      </c>
      <c r="L96" s="92">
        <v>0</v>
      </c>
      <c r="M96" s="92">
        <v>0</v>
      </c>
      <c r="N96" s="92">
        <f t="shared" si="21"/>
        <v>0</v>
      </c>
      <c r="O96" s="92">
        <v>0</v>
      </c>
      <c r="P96" s="92">
        <v>0</v>
      </c>
      <c r="Q96" s="92">
        <f t="shared" si="22"/>
        <v>5176302</v>
      </c>
      <c r="R96" s="88">
        <v>5176302</v>
      </c>
      <c r="S96" s="226"/>
      <c r="T96" s="88">
        <f t="shared" si="16"/>
        <v>0</v>
      </c>
      <c r="U96" s="139">
        <v>0</v>
      </c>
      <c r="V96" s="88">
        <v>0</v>
      </c>
      <c r="W96" s="72"/>
    </row>
    <row r="97" spans="1:23" ht="38.25" customHeight="1" x14ac:dyDescent="0.2">
      <c r="A97" s="338"/>
      <c r="B97" s="341"/>
      <c r="C97" s="105" t="s">
        <v>309</v>
      </c>
      <c r="D97" s="92">
        <f t="shared" si="17"/>
        <v>3105213</v>
      </c>
      <c r="E97" s="92">
        <f t="shared" si="18"/>
        <v>0</v>
      </c>
      <c r="F97" s="92">
        <v>0</v>
      </c>
      <c r="G97" s="92">
        <v>0</v>
      </c>
      <c r="H97" s="92">
        <f t="shared" si="19"/>
        <v>0</v>
      </c>
      <c r="I97" s="92">
        <v>0</v>
      </c>
      <c r="J97" s="92">
        <v>0</v>
      </c>
      <c r="K97" s="92">
        <f t="shared" si="20"/>
        <v>0</v>
      </c>
      <c r="L97" s="92">
        <v>0</v>
      </c>
      <c r="M97" s="92">
        <v>0</v>
      </c>
      <c r="N97" s="92">
        <f t="shared" si="21"/>
        <v>0</v>
      </c>
      <c r="O97" s="92">
        <v>0</v>
      </c>
      <c r="P97" s="92">
        <v>0</v>
      </c>
      <c r="Q97" s="92">
        <f t="shared" si="22"/>
        <v>3105213</v>
      </c>
      <c r="R97" s="88">
        <v>3105213</v>
      </c>
      <c r="S97" s="226"/>
      <c r="T97" s="88">
        <f t="shared" si="16"/>
        <v>0</v>
      </c>
      <c r="U97" s="139">
        <v>0</v>
      </c>
      <c r="V97" s="88">
        <v>0</v>
      </c>
      <c r="W97" s="72"/>
    </row>
    <row r="98" spans="1:23" ht="12" customHeight="1" x14ac:dyDescent="0.2">
      <c r="A98" s="93">
        <v>82</v>
      </c>
      <c r="B98" s="96" t="s">
        <v>143</v>
      </c>
      <c r="C98" s="95" t="s">
        <v>48</v>
      </c>
      <c r="D98" s="92">
        <f t="shared" si="17"/>
        <v>3450696</v>
      </c>
      <c r="E98" s="92">
        <f t="shared" si="18"/>
        <v>0</v>
      </c>
      <c r="F98" s="92">
        <v>0</v>
      </c>
      <c r="G98" s="92">
        <v>0</v>
      </c>
      <c r="H98" s="92">
        <f t="shared" si="19"/>
        <v>0</v>
      </c>
      <c r="I98" s="92">
        <v>0</v>
      </c>
      <c r="J98" s="92">
        <v>0</v>
      </c>
      <c r="K98" s="92">
        <f t="shared" si="20"/>
        <v>0</v>
      </c>
      <c r="L98" s="92">
        <v>0</v>
      </c>
      <c r="M98" s="92">
        <v>0</v>
      </c>
      <c r="N98" s="92">
        <f t="shared" si="21"/>
        <v>0</v>
      </c>
      <c r="O98" s="92">
        <v>0</v>
      </c>
      <c r="P98" s="92">
        <v>0</v>
      </c>
      <c r="Q98" s="92">
        <f t="shared" si="22"/>
        <v>3450696</v>
      </c>
      <c r="R98" s="88">
        <v>3450696</v>
      </c>
      <c r="S98" s="226"/>
      <c r="T98" s="88">
        <f t="shared" si="16"/>
        <v>0</v>
      </c>
      <c r="U98" s="139">
        <v>0</v>
      </c>
      <c r="V98" s="88">
        <v>0</v>
      </c>
      <c r="W98" s="72"/>
    </row>
    <row r="99" spans="1:23" ht="12" customHeight="1" x14ac:dyDescent="0.2">
      <c r="A99" s="93">
        <v>83</v>
      </c>
      <c r="B99" s="96" t="s">
        <v>144</v>
      </c>
      <c r="C99" s="100" t="s">
        <v>145</v>
      </c>
      <c r="D99" s="92">
        <f t="shared" si="17"/>
        <v>14535084</v>
      </c>
      <c r="E99" s="92">
        <f t="shared" si="18"/>
        <v>307095</v>
      </c>
      <c r="F99" s="92">
        <v>307095</v>
      </c>
      <c r="G99" s="92">
        <v>0</v>
      </c>
      <c r="H99" s="92">
        <f t="shared" si="19"/>
        <v>9384814</v>
      </c>
      <c r="I99" s="92">
        <v>8576044</v>
      </c>
      <c r="J99" s="92">
        <v>808770</v>
      </c>
      <c r="K99" s="92">
        <f t="shared" si="20"/>
        <v>0</v>
      </c>
      <c r="L99" s="92">
        <v>0</v>
      </c>
      <c r="M99" s="92">
        <v>0</v>
      </c>
      <c r="N99" s="92">
        <f t="shared" si="21"/>
        <v>1693458</v>
      </c>
      <c r="O99" s="92">
        <v>1441908</v>
      </c>
      <c r="P99" s="92">
        <v>251550</v>
      </c>
      <c r="Q99" s="92">
        <f t="shared" si="22"/>
        <v>3149717</v>
      </c>
      <c r="R99" s="88">
        <v>179450</v>
      </c>
      <c r="S99" s="226"/>
      <c r="T99" s="88">
        <f t="shared" si="16"/>
        <v>2970267</v>
      </c>
      <c r="U99" s="139">
        <v>317837</v>
      </c>
      <c r="V99" s="88">
        <v>2652430</v>
      </c>
      <c r="W99" s="72"/>
    </row>
    <row r="100" spans="1:23" ht="12" customHeight="1" x14ac:dyDescent="0.2">
      <c r="A100" s="93">
        <v>84</v>
      </c>
      <c r="B100" s="97" t="s">
        <v>146</v>
      </c>
      <c r="C100" s="98" t="s">
        <v>147</v>
      </c>
      <c r="D100" s="92">
        <f t="shared" si="17"/>
        <v>96253978</v>
      </c>
      <c r="E100" s="92">
        <f t="shared" si="18"/>
        <v>1793876</v>
      </c>
      <c r="F100" s="92">
        <v>1793876</v>
      </c>
      <c r="G100" s="92">
        <v>0</v>
      </c>
      <c r="H100" s="92">
        <f t="shared" si="19"/>
        <v>58694383</v>
      </c>
      <c r="I100" s="92">
        <v>53146986</v>
      </c>
      <c r="J100" s="92">
        <v>5547397</v>
      </c>
      <c r="K100" s="92">
        <f t="shared" si="20"/>
        <v>0</v>
      </c>
      <c r="L100" s="92">
        <v>0</v>
      </c>
      <c r="M100" s="92">
        <v>0</v>
      </c>
      <c r="N100" s="92">
        <f t="shared" si="21"/>
        <v>12628569</v>
      </c>
      <c r="O100" s="92">
        <v>10136463</v>
      </c>
      <c r="P100" s="92">
        <v>2492106</v>
      </c>
      <c r="Q100" s="92">
        <f t="shared" si="22"/>
        <v>23137150</v>
      </c>
      <c r="R100" s="88">
        <v>4292028</v>
      </c>
      <c r="S100" s="226"/>
      <c r="T100" s="88">
        <f t="shared" si="16"/>
        <v>18845122</v>
      </c>
      <c r="U100" s="139">
        <v>4492124</v>
      </c>
      <c r="V100" s="88">
        <v>14352998</v>
      </c>
      <c r="W100" s="72"/>
    </row>
    <row r="101" spans="1:23" ht="12" customHeight="1" x14ac:dyDescent="0.2">
      <c r="A101" s="93">
        <v>85</v>
      </c>
      <c r="B101" s="96" t="s">
        <v>148</v>
      </c>
      <c r="C101" s="95" t="s">
        <v>27</v>
      </c>
      <c r="D101" s="92">
        <f t="shared" si="17"/>
        <v>49315336</v>
      </c>
      <c r="E101" s="92">
        <f t="shared" si="18"/>
        <v>11109434</v>
      </c>
      <c r="F101" s="92">
        <v>670192</v>
      </c>
      <c r="G101" s="92">
        <v>10439242</v>
      </c>
      <c r="H101" s="92">
        <f t="shared" si="19"/>
        <v>23128542</v>
      </c>
      <c r="I101" s="92">
        <v>20870937</v>
      </c>
      <c r="J101" s="92">
        <v>1970300</v>
      </c>
      <c r="K101" s="92">
        <f t="shared" si="20"/>
        <v>287305</v>
      </c>
      <c r="L101" s="92">
        <v>0</v>
      </c>
      <c r="M101" s="92">
        <v>287305</v>
      </c>
      <c r="N101" s="92">
        <f t="shared" si="21"/>
        <v>3692577</v>
      </c>
      <c r="O101" s="92">
        <v>2789260</v>
      </c>
      <c r="P101" s="92">
        <v>903317</v>
      </c>
      <c r="Q101" s="92">
        <f t="shared" si="22"/>
        <v>11384783</v>
      </c>
      <c r="R101" s="88">
        <v>376845</v>
      </c>
      <c r="S101" s="226"/>
      <c r="T101" s="88">
        <f t="shared" si="16"/>
        <v>11007938</v>
      </c>
      <c r="U101" s="139">
        <v>2716620</v>
      </c>
      <c r="V101" s="88">
        <v>8291318</v>
      </c>
      <c r="W101" s="72"/>
    </row>
    <row r="102" spans="1:23" ht="12" customHeight="1" x14ac:dyDescent="0.2">
      <c r="A102" s="93">
        <v>86</v>
      </c>
      <c r="B102" s="97" t="s">
        <v>149</v>
      </c>
      <c r="C102" s="98" t="s">
        <v>12</v>
      </c>
      <c r="D102" s="92">
        <f t="shared" si="17"/>
        <v>51936589</v>
      </c>
      <c r="E102" s="92">
        <f t="shared" si="18"/>
        <v>12075033</v>
      </c>
      <c r="F102" s="92">
        <v>701364</v>
      </c>
      <c r="G102" s="92">
        <v>11373669</v>
      </c>
      <c r="H102" s="92">
        <f t="shared" si="19"/>
        <v>23919491</v>
      </c>
      <c r="I102" s="92">
        <v>21683726</v>
      </c>
      <c r="J102" s="92">
        <v>2105844</v>
      </c>
      <c r="K102" s="92">
        <f t="shared" si="20"/>
        <v>129921</v>
      </c>
      <c r="L102" s="92">
        <v>66748</v>
      </c>
      <c r="M102" s="92">
        <v>63173</v>
      </c>
      <c r="N102" s="92">
        <f t="shared" si="21"/>
        <v>4134338</v>
      </c>
      <c r="O102" s="92">
        <v>3189181</v>
      </c>
      <c r="P102" s="92">
        <v>945157</v>
      </c>
      <c r="Q102" s="92">
        <f t="shared" si="22"/>
        <v>11807727</v>
      </c>
      <c r="R102" s="88">
        <v>459392</v>
      </c>
      <c r="S102" s="226"/>
      <c r="T102" s="88">
        <f t="shared" si="16"/>
        <v>11348335</v>
      </c>
      <c r="U102" s="139">
        <v>2862125</v>
      </c>
      <c r="V102" s="88">
        <v>8486210</v>
      </c>
      <c r="W102" s="72"/>
    </row>
    <row r="103" spans="1:23" ht="12" customHeight="1" x14ac:dyDescent="0.2">
      <c r="A103" s="93">
        <v>87</v>
      </c>
      <c r="B103" s="97" t="s">
        <v>150</v>
      </c>
      <c r="C103" s="98" t="s">
        <v>26</v>
      </c>
      <c r="D103" s="92">
        <f t="shared" si="17"/>
        <v>150917465</v>
      </c>
      <c r="E103" s="92">
        <f t="shared" si="18"/>
        <v>35759575</v>
      </c>
      <c r="F103" s="92">
        <v>2035709</v>
      </c>
      <c r="G103" s="92">
        <v>33723866</v>
      </c>
      <c r="H103" s="92">
        <f t="shared" si="19"/>
        <v>68017546</v>
      </c>
      <c r="I103" s="92">
        <v>60958435</v>
      </c>
      <c r="J103" s="92">
        <v>5907143</v>
      </c>
      <c r="K103" s="92">
        <f t="shared" si="20"/>
        <v>1151968</v>
      </c>
      <c r="L103" s="92">
        <v>0</v>
      </c>
      <c r="M103" s="92">
        <v>1151968</v>
      </c>
      <c r="N103" s="92">
        <f t="shared" si="21"/>
        <v>14232438</v>
      </c>
      <c r="O103" s="92">
        <v>11329509</v>
      </c>
      <c r="P103" s="92">
        <v>2902929</v>
      </c>
      <c r="Q103" s="92">
        <f t="shared" si="22"/>
        <v>32907906</v>
      </c>
      <c r="R103" s="88">
        <v>1926216</v>
      </c>
      <c r="S103" s="226"/>
      <c r="T103" s="88">
        <f t="shared" si="16"/>
        <v>30981690</v>
      </c>
      <c r="U103" s="139">
        <v>7931916</v>
      </c>
      <c r="V103" s="88">
        <v>23049774</v>
      </c>
      <c r="W103" s="72"/>
    </row>
    <row r="104" spans="1:23" ht="12" customHeight="1" x14ac:dyDescent="0.2">
      <c r="A104" s="93">
        <v>88</v>
      </c>
      <c r="B104" s="96" t="s">
        <v>151</v>
      </c>
      <c r="C104" s="100" t="s">
        <v>42</v>
      </c>
      <c r="D104" s="92">
        <f t="shared" si="17"/>
        <v>62255002</v>
      </c>
      <c r="E104" s="92">
        <f t="shared" si="18"/>
        <v>13425659</v>
      </c>
      <c r="F104" s="92">
        <v>828563</v>
      </c>
      <c r="G104" s="92">
        <v>12597096</v>
      </c>
      <c r="H104" s="92">
        <f t="shared" si="19"/>
        <v>28534909</v>
      </c>
      <c r="I104" s="92">
        <v>25539616</v>
      </c>
      <c r="J104" s="92">
        <v>2718982</v>
      </c>
      <c r="K104" s="92">
        <f t="shared" si="20"/>
        <v>276311</v>
      </c>
      <c r="L104" s="92">
        <v>0</v>
      </c>
      <c r="M104" s="92">
        <v>276311</v>
      </c>
      <c r="N104" s="92">
        <f t="shared" si="21"/>
        <v>4625935</v>
      </c>
      <c r="O104" s="92">
        <v>3577139</v>
      </c>
      <c r="P104" s="92">
        <v>1048796</v>
      </c>
      <c r="Q104" s="92">
        <f t="shared" si="22"/>
        <v>15668499</v>
      </c>
      <c r="R104" s="88">
        <v>1911445</v>
      </c>
      <c r="S104" s="226"/>
      <c r="T104" s="88">
        <f t="shared" si="16"/>
        <v>13757054</v>
      </c>
      <c r="U104" s="139">
        <v>3464110</v>
      </c>
      <c r="V104" s="88">
        <v>10292944</v>
      </c>
      <c r="W104" s="72"/>
    </row>
    <row r="105" spans="1:23" ht="12" customHeight="1" x14ac:dyDescent="0.2">
      <c r="A105" s="93">
        <v>89</v>
      </c>
      <c r="B105" s="94" t="s">
        <v>153</v>
      </c>
      <c r="C105" s="95" t="s">
        <v>28</v>
      </c>
      <c r="D105" s="92">
        <f t="shared" si="17"/>
        <v>201369195</v>
      </c>
      <c r="E105" s="92">
        <f t="shared" si="18"/>
        <v>55678498</v>
      </c>
      <c r="F105" s="92">
        <v>2515349</v>
      </c>
      <c r="G105" s="92">
        <v>53163149</v>
      </c>
      <c r="H105" s="92">
        <f t="shared" si="19"/>
        <v>83529058</v>
      </c>
      <c r="I105" s="92">
        <v>75025052</v>
      </c>
      <c r="J105" s="92">
        <v>7079406</v>
      </c>
      <c r="K105" s="92">
        <f t="shared" si="20"/>
        <v>1424600</v>
      </c>
      <c r="L105" s="92">
        <v>348322</v>
      </c>
      <c r="M105" s="92">
        <v>1076278</v>
      </c>
      <c r="N105" s="92">
        <f t="shared" si="21"/>
        <v>17923515</v>
      </c>
      <c r="O105" s="92">
        <v>14212440</v>
      </c>
      <c r="P105" s="92">
        <v>3711075</v>
      </c>
      <c r="Q105" s="92">
        <f t="shared" si="22"/>
        <v>44238124</v>
      </c>
      <c r="R105" s="88">
        <v>2735880</v>
      </c>
      <c r="S105" s="226"/>
      <c r="T105" s="88">
        <f t="shared" si="16"/>
        <v>41502244</v>
      </c>
      <c r="U105" s="139">
        <v>10108790</v>
      </c>
      <c r="V105" s="88">
        <v>31393454</v>
      </c>
      <c r="W105" s="72"/>
    </row>
    <row r="106" spans="1:23" ht="12" customHeight="1" x14ac:dyDescent="0.2">
      <c r="A106" s="93">
        <v>90</v>
      </c>
      <c r="B106" s="94" t="s">
        <v>154</v>
      </c>
      <c r="C106" s="95" t="s">
        <v>29</v>
      </c>
      <c r="D106" s="92">
        <f t="shared" si="17"/>
        <v>143175747</v>
      </c>
      <c r="E106" s="92">
        <f t="shared" si="18"/>
        <v>33567162</v>
      </c>
      <c r="F106" s="92">
        <v>1903012</v>
      </c>
      <c r="G106" s="92">
        <v>31664150</v>
      </c>
      <c r="H106" s="92">
        <f t="shared" si="19"/>
        <v>63742577</v>
      </c>
      <c r="I106" s="92">
        <v>57592916</v>
      </c>
      <c r="J106" s="92">
        <v>5457044</v>
      </c>
      <c r="K106" s="92">
        <f t="shared" si="20"/>
        <v>692617</v>
      </c>
      <c r="L106" s="92">
        <v>0</v>
      </c>
      <c r="M106" s="92">
        <v>692617</v>
      </c>
      <c r="N106" s="92">
        <f t="shared" si="21"/>
        <v>11599585</v>
      </c>
      <c r="O106" s="92">
        <v>9081485</v>
      </c>
      <c r="P106" s="92">
        <v>2518100</v>
      </c>
      <c r="Q106" s="92">
        <f t="shared" si="22"/>
        <v>34266423</v>
      </c>
      <c r="R106" s="88">
        <v>3371039</v>
      </c>
      <c r="S106" s="226"/>
      <c r="T106" s="88">
        <f t="shared" si="16"/>
        <v>30895384</v>
      </c>
      <c r="U106" s="139">
        <v>7785087</v>
      </c>
      <c r="V106" s="88">
        <v>23110297</v>
      </c>
      <c r="W106" s="72"/>
    </row>
    <row r="107" spans="1:23" ht="12" customHeight="1" x14ac:dyDescent="0.2">
      <c r="A107" s="93">
        <v>91</v>
      </c>
      <c r="B107" s="97" t="s">
        <v>155</v>
      </c>
      <c r="C107" s="98" t="s">
        <v>14</v>
      </c>
      <c r="D107" s="92">
        <f t="shared" si="17"/>
        <v>48198004</v>
      </c>
      <c r="E107" s="92">
        <f t="shared" si="18"/>
        <v>11193412</v>
      </c>
      <c r="F107" s="92">
        <v>633643</v>
      </c>
      <c r="G107" s="92">
        <v>10559769</v>
      </c>
      <c r="H107" s="92">
        <f t="shared" si="19"/>
        <v>22267037</v>
      </c>
      <c r="I107" s="92">
        <v>19869919</v>
      </c>
      <c r="J107" s="92">
        <v>1866787</v>
      </c>
      <c r="K107" s="92">
        <f t="shared" si="20"/>
        <v>530331</v>
      </c>
      <c r="L107" s="92">
        <v>103808</v>
      </c>
      <c r="M107" s="92">
        <v>426523</v>
      </c>
      <c r="N107" s="92">
        <f t="shared" si="21"/>
        <v>3648280</v>
      </c>
      <c r="O107" s="92">
        <v>2803072</v>
      </c>
      <c r="P107" s="92">
        <v>845208</v>
      </c>
      <c r="Q107" s="92">
        <f t="shared" si="22"/>
        <v>11089275</v>
      </c>
      <c r="R107" s="88">
        <v>586442</v>
      </c>
      <c r="S107" s="226"/>
      <c r="T107" s="88">
        <f t="shared" si="16"/>
        <v>10502833</v>
      </c>
      <c r="U107" s="139">
        <v>2667505</v>
      </c>
      <c r="V107" s="88">
        <v>7835328</v>
      </c>
      <c r="W107" s="72"/>
    </row>
    <row r="108" spans="1:23" ht="12" customHeight="1" x14ac:dyDescent="0.2">
      <c r="A108" s="93">
        <v>92</v>
      </c>
      <c r="B108" s="99" t="s">
        <v>156</v>
      </c>
      <c r="C108" s="100" t="s">
        <v>30</v>
      </c>
      <c r="D108" s="92">
        <f t="shared" si="17"/>
        <v>75758695</v>
      </c>
      <c r="E108" s="92">
        <f t="shared" si="18"/>
        <v>17393415</v>
      </c>
      <c r="F108" s="92">
        <v>1031228</v>
      </c>
      <c r="G108" s="92">
        <v>16362187</v>
      </c>
      <c r="H108" s="92">
        <f t="shared" si="19"/>
        <v>34345940</v>
      </c>
      <c r="I108" s="92">
        <v>31047760</v>
      </c>
      <c r="J108" s="92">
        <v>2928251</v>
      </c>
      <c r="K108" s="92">
        <f t="shared" si="20"/>
        <v>369929</v>
      </c>
      <c r="L108" s="92">
        <v>0</v>
      </c>
      <c r="M108" s="92">
        <v>369929</v>
      </c>
      <c r="N108" s="92">
        <f t="shared" si="21"/>
        <v>5631790</v>
      </c>
      <c r="O108" s="92">
        <v>4455584</v>
      </c>
      <c r="P108" s="92">
        <v>1176206</v>
      </c>
      <c r="Q108" s="92">
        <f t="shared" si="22"/>
        <v>18387550</v>
      </c>
      <c r="R108" s="88">
        <v>1377818</v>
      </c>
      <c r="S108" s="226"/>
      <c r="T108" s="88">
        <f t="shared" si="16"/>
        <v>17009732</v>
      </c>
      <c r="U108" s="139">
        <v>4246300</v>
      </c>
      <c r="V108" s="88">
        <v>12763432</v>
      </c>
      <c r="W108" s="72"/>
    </row>
    <row r="109" spans="1:23" ht="12" customHeight="1" x14ac:dyDescent="0.2">
      <c r="A109" s="93">
        <v>93</v>
      </c>
      <c r="B109" s="94" t="s">
        <v>157</v>
      </c>
      <c r="C109" s="95" t="s">
        <v>15</v>
      </c>
      <c r="D109" s="92">
        <f t="shared" si="17"/>
        <v>71739064</v>
      </c>
      <c r="E109" s="92">
        <f t="shared" si="18"/>
        <v>16819047</v>
      </c>
      <c r="F109" s="92">
        <v>958172</v>
      </c>
      <c r="G109" s="92">
        <v>15860875</v>
      </c>
      <c r="H109" s="92">
        <f t="shared" si="19"/>
        <v>32449761</v>
      </c>
      <c r="I109" s="92">
        <v>29239860</v>
      </c>
      <c r="J109" s="92">
        <v>2766180</v>
      </c>
      <c r="K109" s="92">
        <f t="shared" si="20"/>
        <v>443721</v>
      </c>
      <c r="L109" s="92">
        <v>208566</v>
      </c>
      <c r="M109" s="92">
        <v>235155</v>
      </c>
      <c r="N109" s="92">
        <f t="shared" si="21"/>
        <v>5608738</v>
      </c>
      <c r="O109" s="92">
        <v>4359708</v>
      </c>
      <c r="P109" s="92">
        <v>1249030</v>
      </c>
      <c r="Q109" s="92">
        <f t="shared" si="22"/>
        <v>16861518</v>
      </c>
      <c r="R109" s="88">
        <v>1315728</v>
      </c>
      <c r="S109" s="226"/>
      <c r="T109" s="88">
        <f t="shared" si="16"/>
        <v>15545790</v>
      </c>
      <c r="U109" s="139">
        <v>4020570</v>
      </c>
      <c r="V109" s="88">
        <v>11525220</v>
      </c>
      <c r="W109" s="72"/>
    </row>
    <row r="110" spans="1:23" ht="12" customHeight="1" x14ac:dyDescent="0.2">
      <c r="A110" s="93">
        <v>94</v>
      </c>
      <c r="B110" s="96" t="s">
        <v>158</v>
      </c>
      <c r="C110" s="95" t="s">
        <v>13</v>
      </c>
      <c r="D110" s="92">
        <f t="shared" si="17"/>
        <v>94340391</v>
      </c>
      <c r="E110" s="92">
        <f t="shared" si="18"/>
        <v>22099542</v>
      </c>
      <c r="F110" s="92">
        <v>1171226</v>
      </c>
      <c r="G110" s="92">
        <v>20928316</v>
      </c>
      <c r="H110" s="92">
        <f t="shared" si="19"/>
        <v>39486535</v>
      </c>
      <c r="I110" s="92">
        <v>35649046</v>
      </c>
      <c r="J110" s="92">
        <v>3351833</v>
      </c>
      <c r="K110" s="92">
        <f t="shared" si="20"/>
        <v>485656</v>
      </c>
      <c r="L110" s="92">
        <v>17309</v>
      </c>
      <c r="M110" s="92">
        <v>468347</v>
      </c>
      <c r="N110" s="92">
        <f t="shared" si="21"/>
        <v>7714113</v>
      </c>
      <c r="O110" s="92">
        <v>6134043</v>
      </c>
      <c r="P110" s="92">
        <v>1580070</v>
      </c>
      <c r="Q110" s="92">
        <f t="shared" si="22"/>
        <v>25040201</v>
      </c>
      <c r="R110" s="88">
        <v>5728042</v>
      </c>
      <c r="S110" s="226"/>
      <c r="T110" s="88">
        <f t="shared" si="16"/>
        <v>19312159</v>
      </c>
      <c r="U110" s="139">
        <v>4811066</v>
      </c>
      <c r="V110" s="88">
        <v>14501093</v>
      </c>
      <c r="W110" s="72"/>
    </row>
    <row r="111" spans="1:23" ht="12" customHeight="1" x14ac:dyDescent="0.2">
      <c r="A111" s="93">
        <v>95</v>
      </c>
      <c r="B111" s="97" t="s">
        <v>159</v>
      </c>
      <c r="C111" s="98" t="s">
        <v>31</v>
      </c>
      <c r="D111" s="92">
        <f t="shared" si="17"/>
        <v>56366030</v>
      </c>
      <c r="E111" s="92">
        <f t="shared" si="18"/>
        <v>12930090</v>
      </c>
      <c r="F111" s="92">
        <v>738765</v>
      </c>
      <c r="G111" s="92">
        <v>12191325</v>
      </c>
      <c r="H111" s="92">
        <f t="shared" si="19"/>
        <v>25537286</v>
      </c>
      <c r="I111" s="92">
        <v>22936846</v>
      </c>
      <c r="J111" s="92">
        <v>2149140</v>
      </c>
      <c r="K111" s="92">
        <f t="shared" si="20"/>
        <v>451300</v>
      </c>
      <c r="L111" s="92">
        <v>0</v>
      </c>
      <c r="M111" s="92">
        <v>451300</v>
      </c>
      <c r="N111" s="92">
        <f t="shared" si="21"/>
        <v>4199587</v>
      </c>
      <c r="O111" s="92">
        <v>3241055</v>
      </c>
      <c r="P111" s="92">
        <v>958532</v>
      </c>
      <c r="Q111" s="92">
        <f t="shared" si="22"/>
        <v>13699067</v>
      </c>
      <c r="R111" s="88">
        <v>1382842</v>
      </c>
      <c r="S111" s="226"/>
      <c r="T111" s="88">
        <f t="shared" si="16"/>
        <v>12316225</v>
      </c>
      <c r="U111" s="139">
        <v>3158611</v>
      </c>
      <c r="V111" s="88">
        <v>9157614</v>
      </c>
      <c r="W111" s="72"/>
    </row>
    <row r="112" spans="1:23" ht="12" customHeight="1" x14ac:dyDescent="0.2">
      <c r="A112" s="93">
        <v>96</v>
      </c>
      <c r="B112" s="94" t="s">
        <v>161</v>
      </c>
      <c r="C112" s="95" t="s">
        <v>33</v>
      </c>
      <c r="D112" s="92">
        <f t="shared" si="17"/>
        <v>141700127</v>
      </c>
      <c r="E112" s="92">
        <f t="shared" si="18"/>
        <v>31448502</v>
      </c>
      <c r="F112" s="92">
        <v>1991566</v>
      </c>
      <c r="G112" s="92">
        <v>29456936</v>
      </c>
      <c r="H112" s="92">
        <f t="shared" si="19"/>
        <v>65950317</v>
      </c>
      <c r="I112" s="92">
        <v>59786328</v>
      </c>
      <c r="J112" s="92">
        <v>5681303</v>
      </c>
      <c r="K112" s="92">
        <f t="shared" si="20"/>
        <v>482686</v>
      </c>
      <c r="L112" s="92">
        <v>39159</v>
      </c>
      <c r="M112" s="92">
        <v>443527</v>
      </c>
      <c r="N112" s="92">
        <f t="shared" si="21"/>
        <v>11778618</v>
      </c>
      <c r="O112" s="92">
        <v>9244670</v>
      </c>
      <c r="P112" s="92">
        <v>2533948</v>
      </c>
      <c r="Q112" s="92">
        <f t="shared" si="22"/>
        <v>32522690</v>
      </c>
      <c r="R112" s="88">
        <v>1891403</v>
      </c>
      <c r="S112" s="226"/>
      <c r="T112" s="88">
        <f t="shared" si="16"/>
        <v>30631287</v>
      </c>
      <c r="U112" s="139">
        <v>7833826</v>
      </c>
      <c r="V112" s="88">
        <v>22797461</v>
      </c>
      <c r="W112" s="72"/>
    </row>
    <row r="113" spans="1:23" ht="12" customHeight="1" x14ac:dyDescent="0.2">
      <c r="A113" s="93">
        <v>97</v>
      </c>
      <c r="B113" s="94" t="s">
        <v>163</v>
      </c>
      <c r="C113" s="98" t="s">
        <v>164</v>
      </c>
      <c r="D113" s="92">
        <f t="shared" si="17"/>
        <v>2396172</v>
      </c>
      <c r="E113" s="92">
        <f t="shared" si="18"/>
        <v>0</v>
      </c>
      <c r="F113" s="92">
        <v>0</v>
      </c>
      <c r="G113" s="92">
        <v>0</v>
      </c>
      <c r="H113" s="92">
        <f t="shared" si="19"/>
        <v>0</v>
      </c>
      <c r="I113" s="92">
        <v>0</v>
      </c>
      <c r="J113" s="92">
        <v>0</v>
      </c>
      <c r="K113" s="92">
        <f t="shared" si="20"/>
        <v>0</v>
      </c>
      <c r="L113" s="92">
        <v>0</v>
      </c>
      <c r="M113" s="92">
        <v>0</v>
      </c>
      <c r="N113" s="92">
        <f t="shared" si="21"/>
        <v>0</v>
      </c>
      <c r="O113" s="92">
        <v>0</v>
      </c>
      <c r="P113" s="92">
        <v>0</v>
      </c>
      <c r="Q113" s="92">
        <f t="shared" si="22"/>
        <v>2396172</v>
      </c>
      <c r="R113" s="88">
        <v>2396172</v>
      </c>
      <c r="S113" s="226"/>
      <c r="T113" s="88">
        <f t="shared" si="16"/>
        <v>0</v>
      </c>
      <c r="U113" s="139">
        <v>0</v>
      </c>
      <c r="V113" s="88">
        <v>0</v>
      </c>
      <c r="W113" s="72"/>
    </row>
    <row r="114" spans="1:23" ht="12" customHeight="1" x14ac:dyDescent="0.2">
      <c r="A114" s="93">
        <v>98</v>
      </c>
      <c r="B114" s="94" t="s">
        <v>165</v>
      </c>
      <c r="C114" s="95" t="s">
        <v>166</v>
      </c>
      <c r="D114" s="92">
        <f t="shared" si="17"/>
        <v>0</v>
      </c>
      <c r="E114" s="92">
        <f t="shared" si="18"/>
        <v>0</v>
      </c>
      <c r="F114" s="92">
        <v>0</v>
      </c>
      <c r="G114" s="92">
        <v>0</v>
      </c>
      <c r="H114" s="92">
        <f t="shared" si="19"/>
        <v>0</v>
      </c>
      <c r="I114" s="92">
        <v>0</v>
      </c>
      <c r="J114" s="92">
        <v>0</v>
      </c>
      <c r="K114" s="92">
        <f t="shared" si="20"/>
        <v>0</v>
      </c>
      <c r="L114" s="92">
        <v>0</v>
      </c>
      <c r="M114" s="92">
        <v>0</v>
      </c>
      <c r="N114" s="92">
        <f t="shared" si="21"/>
        <v>0</v>
      </c>
      <c r="O114" s="92">
        <v>0</v>
      </c>
      <c r="P114" s="92">
        <v>0</v>
      </c>
      <c r="Q114" s="92">
        <f t="shared" si="22"/>
        <v>0</v>
      </c>
      <c r="R114" s="88">
        <v>0</v>
      </c>
      <c r="S114" s="226"/>
      <c r="T114" s="88">
        <f t="shared" si="16"/>
        <v>0</v>
      </c>
      <c r="U114" s="139">
        <v>0</v>
      </c>
      <c r="V114" s="88">
        <v>0</v>
      </c>
      <c r="W114" s="72"/>
    </row>
    <row r="115" spans="1:23" ht="12" customHeight="1" x14ac:dyDescent="0.2">
      <c r="A115" s="93">
        <v>99</v>
      </c>
      <c r="B115" s="97" t="s">
        <v>167</v>
      </c>
      <c r="C115" s="98" t="s">
        <v>168</v>
      </c>
      <c r="D115" s="92">
        <f t="shared" si="17"/>
        <v>0</v>
      </c>
      <c r="E115" s="92">
        <f t="shared" si="18"/>
        <v>0</v>
      </c>
      <c r="F115" s="92">
        <v>0</v>
      </c>
      <c r="G115" s="92">
        <v>0</v>
      </c>
      <c r="H115" s="92">
        <f t="shared" si="19"/>
        <v>0</v>
      </c>
      <c r="I115" s="92">
        <v>0</v>
      </c>
      <c r="J115" s="92">
        <v>0</v>
      </c>
      <c r="K115" s="92">
        <f t="shared" si="20"/>
        <v>0</v>
      </c>
      <c r="L115" s="92">
        <v>0</v>
      </c>
      <c r="M115" s="92">
        <v>0</v>
      </c>
      <c r="N115" s="92">
        <f t="shared" si="21"/>
        <v>0</v>
      </c>
      <c r="O115" s="92">
        <v>0</v>
      </c>
      <c r="P115" s="92">
        <v>0</v>
      </c>
      <c r="Q115" s="92">
        <f t="shared" si="22"/>
        <v>0</v>
      </c>
      <c r="R115" s="88">
        <v>0</v>
      </c>
      <c r="S115" s="226"/>
      <c r="T115" s="88">
        <f t="shared" si="16"/>
        <v>0</v>
      </c>
      <c r="U115" s="139">
        <v>0</v>
      </c>
      <c r="V115" s="88">
        <v>0</v>
      </c>
      <c r="W115" s="72"/>
    </row>
    <row r="116" spans="1:23" ht="12" customHeight="1" x14ac:dyDescent="0.2">
      <c r="A116" s="93">
        <v>100</v>
      </c>
      <c r="B116" s="97" t="s">
        <v>169</v>
      </c>
      <c r="C116" s="98" t="s">
        <v>170</v>
      </c>
      <c r="D116" s="92">
        <f t="shared" si="17"/>
        <v>0</v>
      </c>
      <c r="E116" s="92">
        <f t="shared" si="18"/>
        <v>0</v>
      </c>
      <c r="F116" s="92">
        <v>0</v>
      </c>
      <c r="G116" s="92">
        <v>0</v>
      </c>
      <c r="H116" s="92">
        <f t="shared" si="19"/>
        <v>0</v>
      </c>
      <c r="I116" s="92">
        <v>0</v>
      </c>
      <c r="J116" s="92">
        <v>0</v>
      </c>
      <c r="K116" s="92">
        <f t="shared" si="20"/>
        <v>0</v>
      </c>
      <c r="L116" s="92">
        <v>0</v>
      </c>
      <c r="M116" s="92">
        <v>0</v>
      </c>
      <c r="N116" s="92">
        <f t="shared" si="21"/>
        <v>0</v>
      </c>
      <c r="O116" s="92">
        <v>0</v>
      </c>
      <c r="P116" s="92">
        <v>0</v>
      </c>
      <c r="Q116" s="92">
        <f t="shared" si="22"/>
        <v>0</v>
      </c>
      <c r="R116" s="88">
        <v>0</v>
      </c>
      <c r="S116" s="226"/>
      <c r="T116" s="88">
        <f t="shared" si="16"/>
        <v>0</v>
      </c>
      <c r="U116" s="139">
        <v>0</v>
      </c>
      <c r="V116" s="88">
        <v>0</v>
      </c>
      <c r="W116" s="72"/>
    </row>
    <row r="117" spans="1:23" ht="12" customHeight="1" x14ac:dyDescent="0.2">
      <c r="A117" s="93">
        <v>101</v>
      </c>
      <c r="B117" s="97" t="s">
        <v>171</v>
      </c>
      <c r="C117" s="98" t="s">
        <v>172</v>
      </c>
      <c r="D117" s="92">
        <f t="shared" si="17"/>
        <v>0</v>
      </c>
      <c r="E117" s="92">
        <f t="shared" si="18"/>
        <v>0</v>
      </c>
      <c r="F117" s="92">
        <v>0</v>
      </c>
      <c r="G117" s="92">
        <v>0</v>
      </c>
      <c r="H117" s="92">
        <f t="shared" si="19"/>
        <v>0</v>
      </c>
      <c r="I117" s="92">
        <v>0</v>
      </c>
      <c r="J117" s="92">
        <v>0</v>
      </c>
      <c r="K117" s="92">
        <f t="shared" si="20"/>
        <v>0</v>
      </c>
      <c r="L117" s="92">
        <v>0</v>
      </c>
      <c r="M117" s="92">
        <v>0</v>
      </c>
      <c r="N117" s="92">
        <f t="shared" si="21"/>
        <v>0</v>
      </c>
      <c r="O117" s="92">
        <v>0</v>
      </c>
      <c r="P117" s="92">
        <v>0</v>
      </c>
      <c r="Q117" s="92">
        <f t="shared" si="22"/>
        <v>0</v>
      </c>
      <c r="R117" s="88">
        <v>0</v>
      </c>
      <c r="S117" s="226"/>
      <c r="T117" s="88">
        <f t="shared" si="16"/>
        <v>0</v>
      </c>
      <c r="U117" s="139">
        <v>0</v>
      </c>
      <c r="V117" s="88">
        <v>0</v>
      </c>
      <c r="W117" s="72"/>
    </row>
    <row r="118" spans="1:23" ht="12" customHeight="1" x14ac:dyDescent="0.2">
      <c r="A118" s="93">
        <v>102</v>
      </c>
      <c r="B118" s="97" t="s">
        <v>173</v>
      </c>
      <c r="C118" s="98" t="s">
        <v>174</v>
      </c>
      <c r="D118" s="92">
        <f t="shared" si="17"/>
        <v>0</v>
      </c>
      <c r="E118" s="92">
        <f t="shared" si="18"/>
        <v>0</v>
      </c>
      <c r="F118" s="92">
        <v>0</v>
      </c>
      <c r="G118" s="92">
        <v>0</v>
      </c>
      <c r="H118" s="92">
        <f t="shared" si="19"/>
        <v>0</v>
      </c>
      <c r="I118" s="92">
        <v>0</v>
      </c>
      <c r="J118" s="92">
        <v>0</v>
      </c>
      <c r="K118" s="92">
        <f t="shared" si="20"/>
        <v>0</v>
      </c>
      <c r="L118" s="92">
        <v>0</v>
      </c>
      <c r="M118" s="92">
        <v>0</v>
      </c>
      <c r="N118" s="92">
        <f t="shared" si="21"/>
        <v>0</v>
      </c>
      <c r="O118" s="92">
        <v>0</v>
      </c>
      <c r="P118" s="92">
        <v>0</v>
      </c>
      <c r="Q118" s="92">
        <f t="shared" si="22"/>
        <v>0</v>
      </c>
      <c r="R118" s="88">
        <v>0</v>
      </c>
      <c r="S118" s="226"/>
      <c r="T118" s="88">
        <f t="shared" si="16"/>
        <v>0</v>
      </c>
      <c r="U118" s="139">
        <v>0</v>
      </c>
      <c r="V118" s="88">
        <v>0</v>
      </c>
      <c r="W118" s="72"/>
    </row>
    <row r="119" spans="1:23" ht="12" customHeight="1" x14ac:dyDescent="0.2">
      <c r="A119" s="93">
        <v>103</v>
      </c>
      <c r="B119" s="97" t="s">
        <v>175</v>
      </c>
      <c r="C119" s="98" t="s">
        <v>176</v>
      </c>
      <c r="D119" s="92">
        <f t="shared" si="17"/>
        <v>10129740</v>
      </c>
      <c r="E119" s="92">
        <f t="shared" si="18"/>
        <v>0</v>
      </c>
      <c r="F119" s="92">
        <v>0</v>
      </c>
      <c r="G119" s="92">
        <v>0</v>
      </c>
      <c r="H119" s="92">
        <f t="shared" si="19"/>
        <v>0</v>
      </c>
      <c r="I119" s="92">
        <v>0</v>
      </c>
      <c r="J119" s="92">
        <v>0</v>
      </c>
      <c r="K119" s="92">
        <f t="shared" si="20"/>
        <v>0</v>
      </c>
      <c r="L119" s="92">
        <v>0</v>
      </c>
      <c r="M119" s="92">
        <v>0</v>
      </c>
      <c r="N119" s="92">
        <f t="shared" si="21"/>
        <v>0</v>
      </c>
      <c r="O119" s="92">
        <v>0</v>
      </c>
      <c r="P119" s="92">
        <v>0</v>
      </c>
      <c r="Q119" s="92">
        <f t="shared" si="22"/>
        <v>10129740</v>
      </c>
      <c r="R119" s="88">
        <v>10129740</v>
      </c>
      <c r="S119" s="226"/>
      <c r="T119" s="88">
        <f t="shared" si="16"/>
        <v>0</v>
      </c>
      <c r="U119" s="139">
        <v>0</v>
      </c>
      <c r="V119" s="88">
        <v>0</v>
      </c>
      <c r="W119" s="72"/>
    </row>
    <row r="120" spans="1:23" ht="12" customHeight="1" x14ac:dyDescent="0.2">
      <c r="A120" s="93">
        <v>104</v>
      </c>
      <c r="B120" s="106" t="s">
        <v>177</v>
      </c>
      <c r="C120" s="107" t="s">
        <v>178</v>
      </c>
      <c r="D120" s="92">
        <f t="shared" si="17"/>
        <v>0</v>
      </c>
      <c r="E120" s="92">
        <f t="shared" si="18"/>
        <v>0</v>
      </c>
      <c r="F120" s="92">
        <v>0</v>
      </c>
      <c r="G120" s="92">
        <v>0</v>
      </c>
      <c r="H120" s="92">
        <f t="shared" si="19"/>
        <v>0</v>
      </c>
      <c r="I120" s="92">
        <v>0</v>
      </c>
      <c r="J120" s="92">
        <v>0</v>
      </c>
      <c r="K120" s="92">
        <f t="shared" si="20"/>
        <v>0</v>
      </c>
      <c r="L120" s="92">
        <v>0</v>
      </c>
      <c r="M120" s="92">
        <v>0</v>
      </c>
      <c r="N120" s="92">
        <f t="shared" si="21"/>
        <v>0</v>
      </c>
      <c r="O120" s="92">
        <v>0</v>
      </c>
      <c r="P120" s="92">
        <v>0</v>
      </c>
      <c r="Q120" s="92">
        <f t="shared" si="22"/>
        <v>0</v>
      </c>
      <c r="R120" s="88">
        <v>0</v>
      </c>
      <c r="S120" s="226"/>
      <c r="T120" s="88">
        <f t="shared" si="16"/>
        <v>0</v>
      </c>
      <c r="U120" s="139">
        <v>0</v>
      </c>
      <c r="V120" s="88">
        <v>0</v>
      </c>
      <c r="W120" s="72"/>
    </row>
    <row r="121" spans="1:23" ht="12" customHeight="1" x14ac:dyDescent="0.2">
      <c r="A121" s="93">
        <v>105</v>
      </c>
      <c r="B121" s="96" t="s">
        <v>179</v>
      </c>
      <c r="C121" s="95" t="s">
        <v>180</v>
      </c>
      <c r="D121" s="92">
        <f t="shared" si="17"/>
        <v>0</v>
      </c>
      <c r="E121" s="92">
        <f t="shared" si="18"/>
        <v>0</v>
      </c>
      <c r="F121" s="92">
        <v>0</v>
      </c>
      <c r="G121" s="92">
        <v>0</v>
      </c>
      <c r="H121" s="92">
        <f t="shared" si="19"/>
        <v>0</v>
      </c>
      <c r="I121" s="92">
        <v>0</v>
      </c>
      <c r="J121" s="92">
        <v>0</v>
      </c>
      <c r="K121" s="92">
        <f t="shared" si="20"/>
        <v>0</v>
      </c>
      <c r="L121" s="92">
        <v>0</v>
      </c>
      <c r="M121" s="92">
        <v>0</v>
      </c>
      <c r="N121" s="92">
        <f t="shared" si="21"/>
        <v>0</v>
      </c>
      <c r="O121" s="92">
        <v>0</v>
      </c>
      <c r="P121" s="92">
        <v>0</v>
      </c>
      <c r="Q121" s="92">
        <f t="shared" si="22"/>
        <v>0</v>
      </c>
      <c r="R121" s="88">
        <v>0</v>
      </c>
      <c r="S121" s="226"/>
      <c r="T121" s="88">
        <f t="shared" si="16"/>
        <v>0</v>
      </c>
      <c r="U121" s="139">
        <v>0</v>
      </c>
      <c r="V121" s="88">
        <v>0</v>
      </c>
      <c r="W121" s="72"/>
    </row>
    <row r="122" spans="1:23" ht="12" customHeight="1" x14ac:dyDescent="0.2">
      <c r="A122" s="93">
        <v>106</v>
      </c>
      <c r="B122" s="97" t="s">
        <v>181</v>
      </c>
      <c r="C122" s="98" t="s">
        <v>182</v>
      </c>
      <c r="D122" s="92">
        <f t="shared" si="17"/>
        <v>0</v>
      </c>
      <c r="E122" s="92">
        <f t="shared" si="18"/>
        <v>0</v>
      </c>
      <c r="F122" s="92">
        <v>0</v>
      </c>
      <c r="G122" s="92">
        <v>0</v>
      </c>
      <c r="H122" s="92">
        <f t="shared" si="19"/>
        <v>0</v>
      </c>
      <c r="I122" s="92">
        <v>0</v>
      </c>
      <c r="J122" s="92">
        <v>0</v>
      </c>
      <c r="K122" s="92">
        <f t="shared" si="20"/>
        <v>0</v>
      </c>
      <c r="L122" s="92">
        <v>0</v>
      </c>
      <c r="M122" s="92">
        <v>0</v>
      </c>
      <c r="N122" s="92">
        <f t="shared" si="21"/>
        <v>0</v>
      </c>
      <c r="O122" s="92">
        <v>0</v>
      </c>
      <c r="P122" s="92">
        <v>0</v>
      </c>
      <c r="Q122" s="92">
        <f t="shared" si="22"/>
        <v>0</v>
      </c>
      <c r="R122" s="88">
        <v>0</v>
      </c>
      <c r="S122" s="226"/>
      <c r="T122" s="88">
        <f t="shared" si="16"/>
        <v>0</v>
      </c>
      <c r="U122" s="139">
        <v>0</v>
      </c>
      <c r="V122" s="88">
        <v>0</v>
      </c>
      <c r="W122" s="72"/>
    </row>
    <row r="123" spans="1:23" ht="12" customHeight="1" x14ac:dyDescent="0.2">
      <c r="A123" s="93">
        <v>107</v>
      </c>
      <c r="B123" s="94" t="s">
        <v>183</v>
      </c>
      <c r="C123" s="108" t="s">
        <v>184</v>
      </c>
      <c r="D123" s="92">
        <f t="shared" si="17"/>
        <v>0</v>
      </c>
      <c r="E123" s="92">
        <f t="shared" si="18"/>
        <v>0</v>
      </c>
      <c r="F123" s="92">
        <v>0</v>
      </c>
      <c r="G123" s="92">
        <v>0</v>
      </c>
      <c r="H123" s="92">
        <f t="shared" si="19"/>
        <v>0</v>
      </c>
      <c r="I123" s="92">
        <v>0</v>
      </c>
      <c r="J123" s="92">
        <v>0</v>
      </c>
      <c r="K123" s="92">
        <f t="shared" si="20"/>
        <v>0</v>
      </c>
      <c r="L123" s="92">
        <v>0</v>
      </c>
      <c r="M123" s="92">
        <v>0</v>
      </c>
      <c r="N123" s="92">
        <f t="shared" si="21"/>
        <v>0</v>
      </c>
      <c r="O123" s="92">
        <v>0</v>
      </c>
      <c r="P123" s="92">
        <v>0</v>
      </c>
      <c r="Q123" s="92">
        <f t="shared" si="22"/>
        <v>0</v>
      </c>
      <c r="R123" s="88">
        <v>0</v>
      </c>
      <c r="S123" s="226"/>
      <c r="T123" s="88">
        <f t="shared" si="16"/>
        <v>0</v>
      </c>
      <c r="U123" s="139">
        <v>0</v>
      </c>
      <c r="V123" s="88">
        <v>0</v>
      </c>
      <c r="W123" s="72"/>
    </row>
    <row r="124" spans="1:23" ht="12" customHeight="1" x14ac:dyDescent="0.2">
      <c r="A124" s="93">
        <v>108</v>
      </c>
      <c r="B124" s="97" t="s">
        <v>185</v>
      </c>
      <c r="C124" s="104" t="s">
        <v>262</v>
      </c>
      <c r="D124" s="92">
        <f t="shared" si="17"/>
        <v>0</v>
      </c>
      <c r="E124" s="92">
        <f t="shared" si="18"/>
        <v>0</v>
      </c>
      <c r="F124" s="92">
        <v>0</v>
      </c>
      <c r="G124" s="92">
        <v>0</v>
      </c>
      <c r="H124" s="92">
        <f t="shared" si="19"/>
        <v>0</v>
      </c>
      <c r="I124" s="92">
        <v>0</v>
      </c>
      <c r="J124" s="92">
        <v>0</v>
      </c>
      <c r="K124" s="92">
        <f t="shared" si="20"/>
        <v>0</v>
      </c>
      <c r="L124" s="92">
        <v>0</v>
      </c>
      <c r="M124" s="92">
        <v>0</v>
      </c>
      <c r="N124" s="92">
        <f t="shared" si="21"/>
        <v>0</v>
      </c>
      <c r="O124" s="92">
        <v>0</v>
      </c>
      <c r="P124" s="92">
        <v>0</v>
      </c>
      <c r="Q124" s="92">
        <f t="shared" si="22"/>
        <v>0</v>
      </c>
      <c r="R124" s="88">
        <v>0</v>
      </c>
      <c r="S124" s="226"/>
      <c r="T124" s="88">
        <f t="shared" si="16"/>
        <v>0</v>
      </c>
      <c r="U124" s="139">
        <v>0</v>
      </c>
      <c r="V124" s="88">
        <v>0</v>
      </c>
      <c r="W124" s="72"/>
    </row>
    <row r="125" spans="1:23" ht="12" customHeight="1" x14ac:dyDescent="0.2">
      <c r="A125" s="93">
        <v>109</v>
      </c>
      <c r="B125" s="96" t="s">
        <v>186</v>
      </c>
      <c r="C125" s="98" t="s">
        <v>405</v>
      </c>
      <c r="D125" s="92">
        <f t="shared" si="17"/>
        <v>0</v>
      </c>
      <c r="E125" s="92">
        <f t="shared" si="18"/>
        <v>0</v>
      </c>
      <c r="F125" s="92">
        <v>0</v>
      </c>
      <c r="G125" s="92">
        <v>0</v>
      </c>
      <c r="H125" s="92">
        <f t="shared" si="19"/>
        <v>0</v>
      </c>
      <c r="I125" s="92">
        <v>0</v>
      </c>
      <c r="J125" s="92">
        <v>0</v>
      </c>
      <c r="K125" s="92">
        <f t="shared" si="20"/>
        <v>0</v>
      </c>
      <c r="L125" s="92">
        <v>0</v>
      </c>
      <c r="M125" s="92">
        <v>0</v>
      </c>
      <c r="N125" s="92">
        <f t="shared" si="21"/>
        <v>0</v>
      </c>
      <c r="O125" s="92">
        <v>0</v>
      </c>
      <c r="P125" s="92">
        <v>0</v>
      </c>
      <c r="Q125" s="92">
        <f t="shared" si="22"/>
        <v>0</v>
      </c>
      <c r="R125" s="88">
        <v>0</v>
      </c>
      <c r="S125" s="226"/>
      <c r="T125" s="88">
        <f t="shared" si="16"/>
        <v>0</v>
      </c>
      <c r="U125" s="139">
        <v>0</v>
      </c>
      <c r="V125" s="88">
        <v>0</v>
      </c>
      <c r="W125" s="72"/>
    </row>
    <row r="126" spans="1:23" ht="12" customHeight="1" x14ac:dyDescent="0.2">
      <c r="A126" s="93">
        <v>110</v>
      </c>
      <c r="B126" s="109" t="s">
        <v>330</v>
      </c>
      <c r="C126" s="104" t="s">
        <v>318</v>
      </c>
      <c r="D126" s="92">
        <f t="shared" si="17"/>
        <v>0</v>
      </c>
      <c r="E126" s="92">
        <f t="shared" si="18"/>
        <v>0</v>
      </c>
      <c r="F126" s="92">
        <v>0</v>
      </c>
      <c r="G126" s="92">
        <v>0</v>
      </c>
      <c r="H126" s="92">
        <f t="shared" si="19"/>
        <v>0</v>
      </c>
      <c r="I126" s="92">
        <v>0</v>
      </c>
      <c r="J126" s="92">
        <v>0</v>
      </c>
      <c r="K126" s="92">
        <f t="shared" si="20"/>
        <v>0</v>
      </c>
      <c r="L126" s="92">
        <v>0</v>
      </c>
      <c r="M126" s="92">
        <v>0</v>
      </c>
      <c r="N126" s="92">
        <f t="shared" si="21"/>
        <v>0</v>
      </c>
      <c r="O126" s="92">
        <v>0</v>
      </c>
      <c r="P126" s="92">
        <v>0</v>
      </c>
      <c r="Q126" s="92">
        <f t="shared" si="22"/>
        <v>0</v>
      </c>
      <c r="R126" s="88">
        <v>0</v>
      </c>
      <c r="S126" s="226"/>
      <c r="T126" s="88">
        <f t="shared" si="16"/>
        <v>0</v>
      </c>
      <c r="U126" s="139">
        <v>0</v>
      </c>
      <c r="V126" s="88">
        <v>0</v>
      </c>
      <c r="W126" s="72"/>
    </row>
    <row r="127" spans="1:23" ht="12" customHeight="1" x14ac:dyDescent="0.2">
      <c r="A127" s="93">
        <v>111</v>
      </c>
      <c r="B127" s="52" t="s">
        <v>419</v>
      </c>
      <c r="C127" s="15" t="s">
        <v>420</v>
      </c>
      <c r="D127" s="92">
        <f t="shared" si="17"/>
        <v>0</v>
      </c>
      <c r="E127" s="92">
        <f t="shared" si="18"/>
        <v>0</v>
      </c>
      <c r="F127" s="92">
        <v>0</v>
      </c>
      <c r="G127" s="92">
        <v>0</v>
      </c>
      <c r="H127" s="92">
        <f t="shared" si="19"/>
        <v>0</v>
      </c>
      <c r="I127" s="92">
        <v>0</v>
      </c>
      <c r="J127" s="92">
        <v>0</v>
      </c>
      <c r="K127" s="92">
        <f t="shared" si="20"/>
        <v>0</v>
      </c>
      <c r="L127" s="92">
        <v>0</v>
      </c>
      <c r="M127" s="92">
        <v>0</v>
      </c>
      <c r="N127" s="92">
        <f t="shared" si="21"/>
        <v>0</v>
      </c>
      <c r="O127" s="92">
        <v>0</v>
      </c>
      <c r="P127" s="92">
        <v>0</v>
      </c>
      <c r="Q127" s="92">
        <f t="shared" si="22"/>
        <v>0</v>
      </c>
      <c r="R127" s="88">
        <v>0</v>
      </c>
      <c r="S127" s="226"/>
      <c r="T127" s="88">
        <f t="shared" si="16"/>
        <v>0</v>
      </c>
      <c r="U127" s="139">
        <v>0</v>
      </c>
      <c r="V127" s="88">
        <v>0</v>
      </c>
      <c r="W127" s="72"/>
    </row>
    <row r="128" spans="1:23" ht="12" customHeight="1" x14ac:dyDescent="0.2">
      <c r="A128" s="93">
        <v>112</v>
      </c>
      <c r="B128" s="96" t="s">
        <v>187</v>
      </c>
      <c r="C128" s="104" t="s">
        <v>321</v>
      </c>
      <c r="D128" s="92">
        <f t="shared" si="17"/>
        <v>0</v>
      </c>
      <c r="E128" s="92">
        <f t="shared" si="18"/>
        <v>0</v>
      </c>
      <c r="F128" s="92">
        <v>0</v>
      </c>
      <c r="G128" s="92">
        <v>0</v>
      </c>
      <c r="H128" s="92">
        <f t="shared" si="19"/>
        <v>0</v>
      </c>
      <c r="I128" s="92">
        <v>0</v>
      </c>
      <c r="J128" s="92">
        <v>0</v>
      </c>
      <c r="K128" s="92">
        <f t="shared" si="20"/>
        <v>0</v>
      </c>
      <c r="L128" s="92">
        <v>0</v>
      </c>
      <c r="M128" s="92">
        <v>0</v>
      </c>
      <c r="N128" s="92">
        <f t="shared" si="21"/>
        <v>0</v>
      </c>
      <c r="O128" s="92">
        <v>0</v>
      </c>
      <c r="P128" s="92">
        <v>0</v>
      </c>
      <c r="Q128" s="92">
        <f t="shared" si="22"/>
        <v>0</v>
      </c>
      <c r="R128" s="88">
        <v>0</v>
      </c>
      <c r="S128" s="226"/>
      <c r="T128" s="88">
        <f t="shared" si="16"/>
        <v>0</v>
      </c>
      <c r="U128" s="139">
        <v>0</v>
      </c>
      <c r="V128" s="88">
        <v>0</v>
      </c>
      <c r="W128" s="72"/>
    </row>
    <row r="129" spans="1:23" ht="12" customHeight="1" x14ac:dyDescent="0.2">
      <c r="A129" s="93">
        <v>113</v>
      </c>
      <c r="B129" s="97" t="s">
        <v>188</v>
      </c>
      <c r="C129" s="98" t="s">
        <v>189</v>
      </c>
      <c r="D129" s="92">
        <f t="shared" si="17"/>
        <v>2776680</v>
      </c>
      <c r="E129" s="92">
        <f t="shared" si="18"/>
        <v>0</v>
      </c>
      <c r="F129" s="92">
        <v>0</v>
      </c>
      <c r="G129" s="92">
        <v>0</v>
      </c>
      <c r="H129" s="92">
        <f t="shared" si="19"/>
        <v>0</v>
      </c>
      <c r="I129" s="92">
        <v>0</v>
      </c>
      <c r="J129" s="92">
        <v>0</v>
      </c>
      <c r="K129" s="92">
        <f t="shared" si="20"/>
        <v>0</v>
      </c>
      <c r="L129" s="92">
        <v>0</v>
      </c>
      <c r="M129" s="92">
        <v>0</v>
      </c>
      <c r="N129" s="92">
        <f t="shared" si="21"/>
        <v>0</v>
      </c>
      <c r="O129" s="92">
        <v>0</v>
      </c>
      <c r="P129" s="92">
        <v>0</v>
      </c>
      <c r="Q129" s="92">
        <f t="shared" si="22"/>
        <v>2776680</v>
      </c>
      <c r="R129" s="88">
        <v>2776680</v>
      </c>
      <c r="S129" s="226"/>
      <c r="T129" s="88">
        <f t="shared" si="16"/>
        <v>0</v>
      </c>
      <c r="U129" s="139">
        <v>0</v>
      </c>
      <c r="V129" s="88">
        <v>0</v>
      </c>
      <c r="W129" s="72"/>
    </row>
    <row r="130" spans="1:23" ht="12" customHeight="1" x14ac:dyDescent="0.2">
      <c r="A130" s="93">
        <v>114</v>
      </c>
      <c r="B130" s="97" t="s">
        <v>190</v>
      </c>
      <c r="C130" s="110" t="s">
        <v>307</v>
      </c>
      <c r="D130" s="92">
        <f t="shared" si="17"/>
        <v>0</v>
      </c>
      <c r="E130" s="92">
        <f t="shared" si="18"/>
        <v>0</v>
      </c>
      <c r="F130" s="92">
        <v>0</v>
      </c>
      <c r="G130" s="92">
        <v>0</v>
      </c>
      <c r="H130" s="92">
        <f t="shared" si="19"/>
        <v>0</v>
      </c>
      <c r="I130" s="92">
        <v>0</v>
      </c>
      <c r="J130" s="92">
        <v>0</v>
      </c>
      <c r="K130" s="92">
        <f t="shared" si="20"/>
        <v>0</v>
      </c>
      <c r="L130" s="92">
        <v>0</v>
      </c>
      <c r="M130" s="92">
        <v>0</v>
      </c>
      <c r="N130" s="92">
        <f t="shared" si="21"/>
        <v>0</v>
      </c>
      <c r="O130" s="92">
        <v>0</v>
      </c>
      <c r="P130" s="92">
        <v>0</v>
      </c>
      <c r="Q130" s="92">
        <f t="shared" si="22"/>
        <v>0</v>
      </c>
      <c r="R130" s="88">
        <v>0</v>
      </c>
      <c r="S130" s="226"/>
      <c r="T130" s="88">
        <f t="shared" si="16"/>
        <v>0</v>
      </c>
      <c r="U130" s="139">
        <v>0</v>
      </c>
      <c r="V130" s="88">
        <v>0</v>
      </c>
      <c r="W130" s="72"/>
    </row>
    <row r="131" spans="1:23" ht="12" customHeight="1" x14ac:dyDescent="0.2">
      <c r="A131" s="93">
        <v>115</v>
      </c>
      <c r="B131" s="97" t="s">
        <v>191</v>
      </c>
      <c r="C131" s="98" t="s">
        <v>226</v>
      </c>
      <c r="D131" s="92">
        <f t="shared" si="17"/>
        <v>154785085</v>
      </c>
      <c r="E131" s="92">
        <f t="shared" si="18"/>
        <v>0</v>
      </c>
      <c r="F131" s="92">
        <v>0</v>
      </c>
      <c r="G131" s="92">
        <v>0</v>
      </c>
      <c r="H131" s="92">
        <f t="shared" si="19"/>
        <v>0</v>
      </c>
      <c r="I131" s="92">
        <v>0</v>
      </c>
      <c r="J131" s="92">
        <v>0</v>
      </c>
      <c r="K131" s="92">
        <f t="shared" si="20"/>
        <v>0</v>
      </c>
      <c r="L131" s="92">
        <v>0</v>
      </c>
      <c r="M131" s="92">
        <v>0</v>
      </c>
      <c r="N131" s="92">
        <f t="shared" si="21"/>
        <v>0</v>
      </c>
      <c r="O131" s="92">
        <v>0</v>
      </c>
      <c r="P131" s="92">
        <v>0</v>
      </c>
      <c r="Q131" s="92">
        <f t="shared" si="22"/>
        <v>154785085</v>
      </c>
      <c r="R131" s="88">
        <v>154785085</v>
      </c>
      <c r="S131" s="226">
        <v>22723799</v>
      </c>
      <c r="T131" s="88">
        <f t="shared" si="16"/>
        <v>0</v>
      </c>
      <c r="U131" s="139">
        <v>0</v>
      </c>
      <c r="V131" s="88">
        <v>0</v>
      </c>
      <c r="W131" s="72"/>
    </row>
    <row r="132" spans="1:23" ht="12" customHeight="1" x14ac:dyDescent="0.2">
      <c r="A132" s="93">
        <v>116</v>
      </c>
      <c r="B132" s="97" t="s">
        <v>192</v>
      </c>
      <c r="C132" s="98" t="s">
        <v>193</v>
      </c>
      <c r="D132" s="92">
        <f t="shared" si="17"/>
        <v>266487039</v>
      </c>
      <c r="E132" s="92">
        <f t="shared" si="18"/>
        <v>0</v>
      </c>
      <c r="F132" s="92">
        <v>0</v>
      </c>
      <c r="G132" s="92">
        <v>0</v>
      </c>
      <c r="H132" s="92">
        <f t="shared" si="19"/>
        <v>0</v>
      </c>
      <c r="I132" s="92">
        <v>0</v>
      </c>
      <c r="J132" s="92">
        <v>0</v>
      </c>
      <c r="K132" s="92">
        <f t="shared" si="20"/>
        <v>0</v>
      </c>
      <c r="L132" s="92">
        <v>0</v>
      </c>
      <c r="M132" s="92">
        <v>0</v>
      </c>
      <c r="N132" s="92">
        <f t="shared" si="21"/>
        <v>0</v>
      </c>
      <c r="O132" s="92">
        <v>0</v>
      </c>
      <c r="P132" s="92">
        <v>0</v>
      </c>
      <c r="Q132" s="92">
        <f t="shared" si="22"/>
        <v>266487039</v>
      </c>
      <c r="R132" s="88">
        <v>266487039</v>
      </c>
      <c r="S132" s="226"/>
      <c r="T132" s="88">
        <f t="shared" si="16"/>
        <v>0</v>
      </c>
      <c r="U132" s="139">
        <v>0</v>
      </c>
      <c r="V132" s="88">
        <v>0</v>
      </c>
      <c r="W132" s="72"/>
    </row>
    <row r="133" spans="1:23" ht="12" customHeight="1" x14ac:dyDescent="0.2">
      <c r="A133" s="93">
        <v>117</v>
      </c>
      <c r="B133" s="97" t="s">
        <v>194</v>
      </c>
      <c r="C133" s="98" t="s">
        <v>40</v>
      </c>
      <c r="D133" s="92">
        <f t="shared" si="17"/>
        <v>58382515</v>
      </c>
      <c r="E133" s="92">
        <f t="shared" si="18"/>
        <v>0</v>
      </c>
      <c r="F133" s="92">
        <v>0</v>
      </c>
      <c r="G133" s="92">
        <v>0</v>
      </c>
      <c r="H133" s="92">
        <f t="shared" si="19"/>
        <v>0</v>
      </c>
      <c r="I133" s="92">
        <v>0</v>
      </c>
      <c r="J133" s="92">
        <v>0</v>
      </c>
      <c r="K133" s="92">
        <f t="shared" si="20"/>
        <v>0</v>
      </c>
      <c r="L133" s="92">
        <v>0</v>
      </c>
      <c r="M133" s="92">
        <v>0</v>
      </c>
      <c r="N133" s="92">
        <f t="shared" si="21"/>
        <v>0</v>
      </c>
      <c r="O133" s="92">
        <v>0</v>
      </c>
      <c r="P133" s="92">
        <v>0</v>
      </c>
      <c r="Q133" s="92">
        <f t="shared" si="22"/>
        <v>58382515</v>
      </c>
      <c r="R133" s="88">
        <v>58382515</v>
      </c>
      <c r="S133" s="226"/>
      <c r="T133" s="88">
        <f t="shared" si="16"/>
        <v>0</v>
      </c>
      <c r="U133" s="139">
        <v>0</v>
      </c>
      <c r="V133" s="88">
        <v>0</v>
      </c>
      <c r="W133" s="72"/>
    </row>
    <row r="134" spans="1:23" ht="12" customHeight="1" x14ac:dyDescent="0.2">
      <c r="A134" s="93">
        <v>118</v>
      </c>
      <c r="B134" s="94" t="s">
        <v>195</v>
      </c>
      <c r="C134" s="95" t="s">
        <v>45</v>
      </c>
      <c r="D134" s="92">
        <f t="shared" si="17"/>
        <v>74021645</v>
      </c>
      <c r="E134" s="92">
        <f t="shared" si="18"/>
        <v>0</v>
      </c>
      <c r="F134" s="92">
        <v>0</v>
      </c>
      <c r="G134" s="92">
        <v>0</v>
      </c>
      <c r="H134" s="92">
        <f t="shared" si="19"/>
        <v>0</v>
      </c>
      <c r="I134" s="92">
        <v>0</v>
      </c>
      <c r="J134" s="92">
        <v>0</v>
      </c>
      <c r="K134" s="92">
        <f t="shared" si="20"/>
        <v>0</v>
      </c>
      <c r="L134" s="92">
        <v>0</v>
      </c>
      <c r="M134" s="92">
        <v>0</v>
      </c>
      <c r="N134" s="92">
        <f t="shared" si="21"/>
        <v>0</v>
      </c>
      <c r="O134" s="92">
        <v>0</v>
      </c>
      <c r="P134" s="92">
        <v>0</v>
      </c>
      <c r="Q134" s="92">
        <f t="shared" si="22"/>
        <v>74021645</v>
      </c>
      <c r="R134" s="88">
        <v>74021645</v>
      </c>
      <c r="S134" s="226"/>
      <c r="T134" s="88">
        <f t="shared" si="16"/>
        <v>0</v>
      </c>
      <c r="U134" s="139">
        <v>0</v>
      </c>
      <c r="V134" s="88">
        <v>0</v>
      </c>
      <c r="W134" s="72"/>
    </row>
    <row r="135" spans="1:23" ht="12" customHeight="1" x14ac:dyDescent="0.2">
      <c r="A135" s="93">
        <v>119</v>
      </c>
      <c r="B135" s="94" t="s">
        <v>196</v>
      </c>
      <c r="C135" s="98" t="s">
        <v>228</v>
      </c>
      <c r="D135" s="92">
        <f t="shared" si="17"/>
        <v>37890284</v>
      </c>
      <c r="E135" s="92">
        <f t="shared" si="18"/>
        <v>0</v>
      </c>
      <c r="F135" s="92">
        <v>0</v>
      </c>
      <c r="G135" s="92">
        <v>0</v>
      </c>
      <c r="H135" s="92">
        <f t="shared" si="19"/>
        <v>0</v>
      </c>
      <c r="I135" s="92">
        <v>0</v>
      </c>
      <c r="J135" s="92">
        <v>0</v>
      </c>
      <c r="K135" s="92">
        <f t="shared" si="20"/>
        <v>0</v>
      </c>
      <c r="L135" s="92">
        <v>0</v>
      </c>
      <c r="M135" s="92">
        <v>0</v>
      </c>
      <c r="N135" s="92">
        <f t="shared" si="21"/>
        <v>0</v>
      </c>
      <c r="O135" s="92">
        <v>0</v>
      </c>
      <c r="P135" s="92">
        <v>0</v>
      </c>
      <c r="Q135" s="92">
        <f t="shared" si="22"/>
        <v>37890284</v>
      </c>
      <c r="R135" s="88">
        <v>37890284</v>
      </c>
      <c r="S135" s="226"/>
      <c r="T135" s="88">
        <f t="shared" si="16"/>
        <v>0</v>
      </c>
      <c r="U135" s="139">
        <v>0</v>
      </c>
      <c r="V135" s="88">
        <v>0</v>
      </c>
      <c r="W135" s="72"/>
    </row>
    <row r="136" spans="1:23" ht="12" customHeight="1" x14ac:dyDescent="0.2">
      <c r="A136" s="93">
        <v>120</v>
      </c>
      <c r="B136" s="99" t="s">
        <v>197</v>
      </c>
      <c r="C136" s="100" t="s">
        <v>47</v>
      </c>
      <c r="D136" s="92">
        <f t="shared" si="17"/>
        <v>30865450</v>
      </c>
      <c r="E136" s="92">
        <f t="shared" si="18"/>
        <v>0</v>
      </c>
      <c r="F136" s="92">
        <v>0</v>
      </c>
      <c r="G136" s="92">
        <v>0</v>
      </c>
      <c r="H136" s="92">
        <f t="shared" si="19"/>
        <v>0</v>
      </c>
      <c r="I136" s="92">
        <v>0</v>
      </c>
      <c r="J136" s="92">
        <v>0</v>
      </c>
      <c r="K136" s="92">
        <f t="shared" si="20"/>
        <v>0</v>
      </c>
      <c r="L136" s="92">
        <v>0</v>
      </c>
      <c r="M136" s="92">
        <v>0</v>
      </c>
      <c r="N136" s="92">
        <f t="shared" si="21"/>
        <v>0</v>
      </c>
      <c r="O136" s="92">
        <v>0</v>
      </c>
      <c r="P136" s="92">
        <v>0</v>
      </c>
      <c r="Q136" s="92">
        <f t="shared" si="22"/>
        <v>30865450</v>
      </c>
      <c r="R136" s="88">
        <v>30865450</v>
      </c>
      <c r="S136" s="226"/>
      <c r="T136" s="88">
        <f t="shared" si="16"/>
        <v>0</v>
      </c>
      <c r="U136" s="139">
        <v>0</v>
      </c>
      <c r="V136" s="88">
        <v>0</v>
      </c>
      <c r="W136" s="72"/>
    </row>
    <row r="137" spans="1:23" ht="12" customHeight="1" x14ac:dyDescent="0.2">
      <c r="A137" s="93">
        <v>121</v>
      </c>
      <c r="B137" s="97" t="s">
        <v>198</v>
      </c>
      <c r="C137" s="98" t="s">
        <v>46</v>
      </c>
      <c r="D137" s="92">
        <f t="shared" si="17"/>
        <v>55725869</v>
      </c>
      <c r="E137" s="92">
        <f t="shared" si="18"/>
        <v>0</v>
      </c>
      <c r="F137" s="92">
        <v>0</v>
      </c>
      <c r="G137" s="92">
        <v>0</v>
      </c>
      <c r="H137" s="92">
        <f t="shared" si="19"/>
        <v>0</v>
      </c>
      <c r="I137" s="92">
        <v>0</v>
      </c>
      <c r="J137" s="92">
        <v>0</v>
      </c>
      <c r="K137" s="92">
        <f t="shared" si="20"/>
        <v>0</v>
      </c>
      <c r="L137" s="92">
        <v>0</v>
      </c>
      <c r="M137" s="92">
        <v>0</v>
      </c>
      <c r="N137" s="92">
        <f t="shared" si="21"/>
        <v>0</v>
      </c>
      <c r="O137" s="92">
        <v>0</v>
      </c>
      <c r="P137" s="92">
        <v>0</v>
      </c>
      <c r="Q137" s="92">
        <f t="shared" si="22"/>
        <v>55725869</v>
      </c>
      <c r="R137" s="88">
        <v>55725869</v>
      </c>
      <c r="S137" s="226"/>
      <c r="T137" s="88">
        <f t="shared" si="16"/>
        <v>0</v>
      </c>
      <c r="U137" s="139">
        <v>0</v>
      </c>
      <c r="V137" s="88">
        <v>0</v>
      </c>
      <c r="W137" s="72"/>
    </row>
    <row r="138" spans="1:23" ht="12" customHeight="1" x14ac:dyDescent="0.2">
      <c r="A138" s="93">
        <v>122</v>
      </c>
      <c r="B138" s="97" t="s">
        <v>199</v>
      </c>
      <c r="C138" s="98" t="s">
        <v>200</v>
      </c>
      <c r="D138" s="92">
        <f t="shared" si="17"/>
        <v>0</v>
      </c>
      <c r="E138" s="92">
        <f t="shared" si="18"/>
        <v>0</v>
      </c>
      <c r="F138" s="92">
        <v>0</v>
      </c>
      <c r="G138" s="92">
        <v>0</v>
      </c>
      <c r="H138" s="92">
        <f t="shared" si="19"/>
        <v>0</v>
      </c>
      <c r="I138" s="92">
        <v>0</v>
      </c>
      <c r="J138" s="92">
        <v>0</v>
      </c>
      <c r="K138" s="92">
        <f t="shared" si="20"/>
        <v>0</v>
      </c>
      <c r="L138" s="92">
        <v>0</v>
      </c>
      <c r="M138" s="92">
        <v>0</v>
      </c>
      <c r="N138" s="92">
        <f t="shared" si="21"/>
        <v>0</v>
      </c>
      <c r="O138" s="92">
        <v>0</v>
      </c>
      <c r="P138" s="92">
        <v>0</v>
      </c>
      <c r="Q138" s="92">
        <f t="shared" si="22"/>
        <v>0</v>
      </c>
      <c r="R138" s="88">
        <v>0</v>
      </c>
      <c r="S138" s="226"/>
      <c r="T138" s="88">
        <f t="shared" si="16"/>
        <v>0</v>
      </c>
      <c r="U138" s="139">
        <v>0</v>
      </c>
      <c r="V138" s="88">
        <v>0</v>
      </c>
      <c r="W138" s="72"/>
    </row>
    <row r="139" spans="1:23" ht="12" customHeight="1" x14ac:dyDescent="0.2">
      <c r="A139" s="93">
        <v>123</v>
      </c>
      <c r="B139" s="97" t="s">
        <v>201</v>
      </c>
      <c r="C139" s="230" t="s">
        <v>470</v>
      </c>
      <c r="D139" s="92">
        <f t="shared" si="17"/>
        <v>30875598</v>
      </c>
      <c r="E139" s="92">
        <f t="shared" si="18"/>
        <v>0</v>
      </c>
      <c r="F139" s="92">
        <v>0</v>
      </c>
      <c r="G139" s="92">
        <v>0</v>
      </c>
      <c r="H139" s="92">
        <f t="shared" si="19"/>
        <v>0</v>
      </c>
      <c r="I139" s="92">
        <v>0</v>
      </c>
      <c r="J139" s="92">
        <v>0</v>
      </c>
      <c r="K139" s="92">
        <f t="shared" si="20"/>
        <v>0</v>
      </c>
      <c r="L139" s="92">
        <v>0</v>
      </c>
      <c r="M139" s="92">
        <v>0</v>
      </c>
      <c r="N139" s="92">
        <f t="shared" si="21"/>
        <v>0</v>
      </c>
      <c r="O139" s="92">
        <v>0</v>
      </c>
      <c r="P139" s="92">
        <v>0</v>
      </c>
      <c r="Q139" s="92">
        <f t="shared" si="22"/>
        <v>30875598</v>
      </c>
      <c r="R139" s="88">
        <v>30875598</v>
      </c>
      <c r="S139" s="226"/>
      <c r="T139" s="88">
        <f t="shared" si="16"/>
        <v>0</v>
      </c>
      <c r="U139" s="139">
        <v>0</v>
      </c>
      <c r="V139" s="88">
        <v>0</v>
      </c>
      <c r="W139" s="72"/>
    </row>
    <row r="140" spans="1:23" ht="12" customHeight="1" x14ac:dyDescent="0.2">
      <c r="A140" s="93">
        <v>124</v>
      </c>
      <c r="B140" s="99" t="s">
        <v>202</v>
      </c>
      <c r="C140" s="100" t="s">
        <v>227</v>
      </c>
      <c r="D140" s="92">
        <f t="shared" si="17"/>
        <v>175894613</v>
      </c>
      <c r="E140" s="92">
        <f t="shared" si="18"/>
        <v>3542647</v>
      </c>
      <c r="F140" s="92">
        <v>3542647</v>
      </c>
      <c r="G140" s="92">
        <v>0</v>
      </c>
      <c r="H140" s="92">
        <f t="shared" si="19"/>
        <v>114099226</v>
      </c>
      <c r="I140" s="92">
        <v>104174373</v>
      </c>
      <c r="J140" s="92">
        <v>9924853</v>
      </c>
      <c r="K140" s="92">
        <f t="shared" si="20"/>
        <v>0</v>
      </c>
      <c r="L140" s="92">
        <v>0</v>
      </c>
      <c r="M140" s="92">
        <v>0</v>
      </c>
      <c r="N140" s="92">
        <f t="shared" si="21"/>
        <v>27510067</v>
      </c>
      <c r="O140" s="92">
        <v>22918944</v>
      </c>
      <c r="P140" s="92">
        <v>4591123</v>
      </c>
      <c r="Q140" s="92">
        <f t="shared" si="22"/>
        <v>30742673</v>
      </c>
      <c r="R140" s="88">
        <v>2627750</v>
      </c>
      <c r="S140" s="226"/>
      <c r="T140" s="88">
        <f t="shared" si="16"/>
        <v>28114923</v>
      </c>
      <c r="U140" s="139">
        <v>0</v>
      </c>
      <c r="V140" s="88">
        <v>28114923</v>
      </c>
      <c r="W140" s="72"/>
    </row>
    <row r="141" spans="1:23" ht="12" customHeight="1" x14ac:dyDescent="0.2">
      <c r="A141" s="93">
        <v>125</v>
      </c>
      <c r="B141" s="96" t="s">
        <v>203</v>
      </c>
      <c r="C141" s="230" t="s">
        <v>460</v>
      </c>
      <c r="D141" s="92">
        <f t="shared" si="17"/>
        <v>295969138</v>
      </c>
      <c r="E141" s="92">
        <f t="shared" si="18"/>
        <v>55110825</v>
      </c>
      <c r="F141" s="92">
        <v>4578888</v>
      </c>
      <c r="G141" s="92">
        <v>50531937</v>
      </c>
      <c r="H141" s="92">
        <f t="shared" si="19"/>
        <v>145904239</v>
      </c>
      <c r="I141" s="92">
        <v>132994593</v>
      </c>
      <c r="J141" s="92">
        <v>12428038</v>
      </c>
      <c r="K141" s="92">
        <f t="shared" si="20"/>
        <v>481608</v>
      </c>
      <c r="L141" s="92">
        <v>0</v>
      </c>
      <c r="M141" s="92">
        <v>481608</v>
      </c>
      <c r="N141" s="92">
        <f t="shared" si="21"/>
        <v>34864442</v>
      </c>
      <c r="O141" s="92">
        <v>29029526</v>
      </c>
      <c r="P141" s="92">
        <v>5834916</v>
      </c>
      <c r="Q141" s="92">
        <f t="shared" si="22"/>
        <v>60089632</v>
      </c>
      <c r="R141" s="88">
        <v>9366871</v>
      </c>
      <c r="S141" s="226"/>
      <c r="T141" s="88">
        <f t="shared" ref="T141:T150" si="23">U141+V141</f>
        <v>50722761</v>
      </c>
      <c r="U141" s="139">
        <v>4409852</v>
      </c>
      <c r="V141" s="88">
        <v>46312909</v>
      </c>
      <c r="W141" s="72"/>
    </row>
    <row r="142" spans="1:23" ht="12" customHeight="1" x14ac:dyDescent="0.2">
      <c r="A142" s="93">
        <v>126</v>
      </c>
      <c r="B142" s="97" t="s">
        <v>204</v>
      </c>
      <c r="C142" s="98" t="s">
        <v>205</v>
      </c>
      <c r="D142" s="92">
        <f t="shared" ref="D142:D150" si="24">E142+H142+N142+Q142</f>
        <v>3716232</v>
      </c>
      <c r="E142" s="92">
        <f t="shared" si="18"/>
        <v>0</v>
      </c>
      <c r="F142" s="92">
        <v>0</v>
      </c>
      <c r="G142" s="92">
        <v>0</v>
      </c>
      <c r="H142" s="92">
        <f t="shared" si="19"/>
        <v>0</v>
      </c>
      <c r="I142" s="92">
        <v>0</v>
      </c>
      <c r="J142" s="92">
        <v>0</v>
      </c>
      <c r="K142" s="92">
        <f t="shared" si="20"/>
        <v>0</v>
      </c>
      <c r="L142" s="92">
        <v>0</v>
      </c>
      <c r="M142" s="92">
        <v>0</v>
      </c>
      <c r="N142" s="92">
        <f t="shared" si="21"/>
        <v>0</v>
      </c>
      <c r="O142" s="92">
        <v>0</v>
      </c>
      <c r="P142" s="92">
        <v>0</v>
      </c>
      <c r="Q142" s="92">
        <f t="shared" si="22"/>
        <v>3716232</v>
      </c>
      <c r="R142" s="88">
        <v>3716232</v>
      </c>
      <c r="S142" s="226"/>
      <c r="T142" s="88">
        <f t="shared" si="23"/>
        <v>0</v>
      </c>
      <c r="U142" s="139">
        <v>0</v>
      </c>
      <c r="V142" s="88">
        <v>0</v>
      </c>
      <c r="W142" s="72"/>
    </row>
    <row r="143" spans="1:23" ht="12" customHeight="1" x14ac:dyDescent="0.2">
      <c r="A143" s="93">
        <v>127</v>
      </c>
      <c r="B143" s="94" t="s">
        <v>206</v>
      </c>
      <c r="C143" s="95" t="s">
        <v>207</v>
      </c>
      <c r="D143" s="92">
        <f t="shared" si="24"/>
        <v>31706562</v>
      </c>
      <c r="E143" s="92">
        <f t="shared" si="18"/>
        <v>0</v>
      </c>
      <c r="F143" s="92">
        <v>0</v>
      </c>
      <c r="G143" s="92">
        <v>0</v>
      </c>
      <c r="H143" s="92">
        <f t="shared" si="19"/>
        <v>0</v>
      </c>
      <c r="I143" s="92">
        <v>0</v>
      </c>
      <c r="J143" s="92">
        <v>0</v>
      </c>
      <c r="K143" s="92">
        <f t="shared" si="20"/>
        <v>0</v>
      </c>
      <c r="L143" s="92">
        <v>0</v>
      </c>
      <c r="M143" s="92">
        <v>0</v>
      </c>
      <c r="N143" s="92">
        <f t="shared" si="21"/>
        <v>0</v>
      </c>
      <c r="O143" s="92">
        <v>0</v>
      </c>
      <c r="P143" s="92">
        <v>0</v>
      </c>
      <c r="Q143" s="92">
        <f t="shared" si="22"/>
        <v>31706562</v>
      </c>
      <c r="R143" s="88">
        <v>31706562</v>
      </c>
      <c r="S143" s="226"/>
      <c r="T143" s="88">
        <f t="shared" si="23"/>
        <v>0</v>
      </c>
      <c r="U143" s="139">
        <v>0</v>
      </c>
      <c r="V143" s="88">
        <v>0</v>
      </c>
      <c r="W143" s="72"/>
    </row>
    <row r="144" spans="1:23" ht="12" customHeight="1" x14ac:dyDescent="0.2">
      <c r="A144" s="93">
        <v>128</v>
      </c>
      <c r="B144" s="111" t="s">
        <v>208</v>
      </c>
      <c r="C144" s="112" t="s">
        <v>209</v>
      </c>
      <c r="D144" s="92">
        <f t="shared" si="24"/>
        <v>0</v>
      </c>
      <c r="E144" s="92">
        <f t="shared" si="18"/>
        <v>0</v>
      </c>
      <c r="F144" s="92">
        <v>0</v>
      </c>
      <c r="G144" s="92">
        <v>0</v>
      </c>
      <c r="H144" s="92">
        <f t="shared" si="19"/>
        <v>0</v>
      </c>
      <c r="I144" s="92">
        <v>0</v>
      </c>
      <c r="J144" s="92">
        <v>0</v>
      </c>
      <c r="K144" s="92">
        <f t="shared" si="20"/>
        <v>0</v>
      </c>
      <c r="L144" s="92">
        <v>0</v>
      </c>
      <c r="M144" s="92">
        <v>0</v>
      </c>
      <c r="N144" s="92">
        <f t="shared" si="21"/>
        <v>0</v>
      </c>
      <c r="O144" s="92">
        <v>0</v>
      </c>
      <c r="P144" s="92">
        <v>0</v>
      </c>
      <c r="Q144" s="92">
        <f t="shared" si="22"/>
        <v>0</v>
      </c>
      <c r="R144" s="88">
        <v>0</v>
      </c>
      <c r="S144" s="226"/>
      <c r="T144" s="88">
        <f t="shared" si="23"/>
        <v>0</v>
      </c>
      <c r="U144" s="139">
        <v>0</v>
      </c>
      <c r="V144" s="88">
        <v>0</v>
      </c>
      <c r="W144" s="72"/>
    </row>
    <row r="145" spans="1:23" ht="12" customHeight="1" x14ac:dyDescent="0.2">
      <c r="A145" s="93">
        <v>129</v>
      </c>
      <c r="B145" s="113" t="s">
        <v>252</v>
      </c>
      <c r="C145" s="114" t="s">
        <v>253</v>
      </c>
      <c r="D145" s="92">
        <f t="shared" si="24"/>
        <v>0</v>
      </c>
      <c r="E145" s="92">
        <f t="shared" ref="E145:E150" si="25">F145+G145</f>
        <v>0</v>
      </c>
      <c r="F145" s="92">
        <v>0</v>
      </c>
      <c r="G145" s="92">
        <v>0</v>
      </c>
      <c r="H145" s="92">
        <f t="shared" ref="H145:H150" si="26">I145+J145+K145</f>
        <v>0</v>
      </c>
      <c r="I145" s="92">
        <v>0</v>
      </c>
      <c r="J145" s="92">
        <v>0</v>
      </c>
      <c r="K145" s="92">
        <f t="shared" ref="K145:K150" si="27">L145+M145</f>
        <v>0</v>
      </c>
      <c r="L145" s="92">
        <v>0</v>
      </c>
      <c r="M145" s="92">
        <v>0</v>
      </c>
      <c r="N145" s="92">
        <f t="shared" ref="N145:N150" si="28">O145+P145</f>
        <v>0</v>
      </c>
      <c r="O145" s="92">
        <v>0</v>
      </c>
      <c r="P145" s="92">
        <v>0</v>
      </c>
      <c r="Q145" s="92">
        <f t="shared" ref="Q145:Q150" si="29">R145+T145</f>
        <v>0</v>
      </c>
      <c r="R145" s="88">
        <v>0</v>
      </c>
      <c r="S145" s="226"/>
      <c r="T145" s="88">
        <f t="shared" si="23"/>
        <v>0</v>
      </c>
      <c r="U145" s="139">
        <v>0</v>
      </c>
      <c r="V145" s="88">
        <v>0</v>
      </c>
      <c r="W145" s="72"/>
    </row>
    <row r="146" spans="1:23" ht="12" customHeight="1" x14ac:dyDescent="0.2">
      <c r="A146" s="93">
        <v>130</v>
      </c>
      <c r="B146" s="115" t="s">
        <v>254</v>
      </c>
      <c r="C146" s="116" t="s">
        <v>255</v>
      </c>
      <c r="D146" s="92">
        <f t="shared" si="24"/>
        <v>0</v>
      </c>
      <c r="E146" s="92">
        <f t="shared" si="25"/>
        <v>0</v>
      </c>
      <c r="F146" s="92">
        <v>0</v>
      </c>
      <c r="G146" s="92">
        <v>0</v>
      </c>
      <c r="H146" s="92">
        <f t="shared" si="26"/>
        <v>0</v>
      </c>
      <c r="I146" s="92">
        <v>0</v>
      </c>
      <c r="J146" s="92">
        <v>0</v>
      </c>
      <c r="K146" s="92">
        <f t="shared" si="27"/>
        <v>0</v>
      </c>
      <c r="L146" s="92">
        <v>0</v>
      </c>
      <c r="M146" s="92">
        <v>0</v>
      </c>
      <c r="N146" s="92">
        <f t="shared" si="28"/>
        <v>0</v>
      </c>
      <c r="O146" s="92">
        <v>0</v>
      </c>
      <c r="P146" s="92">
        <v>0</v>
      </c>
      <c r="Q146" s="92">
        <f t="shared" si="29"/>
        <v>0</v>
      </c>
      <c r="R146" s="88">
        <v>0</v>
      </c>
      <c r="S146" s="226"/>
      <c r="T146" s="88">
        <f t="shared" si="23"/>
        <v>0</v>
      </c>
      <c r="U146" s="139">
        <v>0</v>
      </c>
      <c r="V146" s="88">
        <v>0</v>
      </c>
      <c r="W146" s="72"/>
    </row>
    <row r="147" spans="1:23" ht="12" customHeight="1" x14ac:dyDescent="0.2">
      <c r="A147" s="93">
        <v>131</v>
      </c>
      <c r="B147" s="117" t="s">
        <v>256</v>
      </c>
      <c r="C147" s="135" t="s">
        <v>417</v>
      </c>
      <c r="D147" s="92">
        <f t="shared" si="24"/>
        <v>0</v>
      </c>
      <c r="E147" s="92">
        <f t="shared" si="25"/>
        <v>0</v>
      </c>
      <c r="F147" s="92">
        <v>0</v>
      </c>
      <c r="G147" s="92">
        <v>0</v>
      </c>
      <c r="H147" s="92">
        <f t="shared" si="26"/>
        <v>0</v>
      </c>
      <c r="I147" s="92">
        <v>0</v>
      </c>
      <c r="J147" s="92">
        <v>0</v>
      </c>
      <c r="K147" s="92">
        <f t="shared" si="27"/>
        <v>0</v>
      </c>
      <c r="L147" s="92">
        <v>0</v>
      </c>
      <c r="M147" s="92">
        <v>0</v>
      </c>
      <c r="N147" s="92">
        <f t="shared" si="28"/>
        <v>0</v>
      </c>
      <c r="O147" s="92">
        <v>0</v>
      </c>
      <c r="P147" s="92">
        <v>0</v>
      </c>
      <c r="Q147" s="92">
        <f t="shared" si="29"/>
        <v>0</v>
      </c>
      <c r="R147" s="88">
        <v>0</v>
      </c>
      <c r="S147" s="226"/>
      <c r="T147" s="88">
        <f t="shared" si="23"/>
        <v>0</v>
      </c>
      <c r="U147" s="139">
        <v>0</v>
      </c>
      <c r="V147" s="88">
        <v>0</v>
      </c>
      <c r="W147" s="72"/>
    </row>
    <row r="148" spans="1:23" x14ac:dyDescent="0.2">
      <c r="A148" s="93">
        <v>132</v>
      </c>
      <c r="B148" s="118" t="s">
        <v>260</v>
      </c>
      <c r="C148" s="119" t="s">
        <v>261</v>
      </c>
      <c r="D148" s="92">
        <f t="shared" si="24"/>
        <v>0</v>
      </c>
      <c r="E148" s="92">
        <f t="shared" si="25"/>
        <v>0</v>
      </c>
      <c r="F148" s="92">
        <v>0</v>
      </c>
      <c r="G148" s="92">
        <v>0</v>
      </c>
      <c r="H148" s="92">
        <f t="shared" si="26"/>
        <v>0</v>
      </c>
      <c r="I148" s="92">
        <v>0</v>
      </c>
      <c r="J148" s="92">
        <v>0</v>
      </c>
      <c r="K148" s="92">
        <f t="shared" si="27"/>
        <v>0</v>
      </c>
      <c r="L148" s="92">
        <v>0</v>
      </c>
      <c r="M148" s="92">
        <v>0</v>
      </c>
      <c r="N148" s="92">
        <f t="shared" si="28"/>
        <v>0</v>
      </c>
      <c r="O148" s="92">
        <v>0</v>
      </c>
      <c r="P148" s="92">
        <v>0</v>
      </c>
      <c r="Q148" s="92">
        <f t="shared" si="29"/>
        <v>0</v>
      </c>
      <c r="R148" s="88">
        <v>0</v>
      </c>
      <c r="S148" s="226"/>
      <c r="T148" s="88">
        <f t="shared" si="23"/>
        <v>0</v>
      </c>
      <c r="U148" s="139">
        <v>0</v>
      </c>
      <c r="V148" s="88">
        <v>0</v>
      </c>
      <c r="W148" s="72"/>
    </row>
    <row r="149" spans="1:23" x14ac:dyDescent="0.2">
      <c r="A149" s="93">
        <v>133</v>
      </c>
      <c r="B149" s="120" t="s">
        <v>312</v>
      </c>
      <c r="C149" s="121" t="s">
        <v>311</v>
      </c>
      <c r="D149" s="92">
        <f t="shared" si="24"/>
        <v>0</v>
      </c>
      <c r="E149" s="92">
        <f t="shared" si="25"/>
        <v>0</v>
      </c>
      <c r="F149" s="92">
        <v>0</v>
      </c>
      <c r="G149" s="92">
        <v>0</v>
      </c>
      <c r="H149" s="92">
        <f t="shared" si="26"/>
        <v>0</v>
      </c>
      <c r="I149" s="92">
        <v>0</v>
      </c>
      <c r="J149" s="92">
        <v>0</v>
      </c>
      <c r="K149" s="92">
        <f t="shared" si="27"/>
        <v>0</v>
      </c>
      <c r="L149" s="92">
        <v>0</v>
      </c>
      <c r="M149" s="92">
        <v>0</v>
      </c>
      <c r="N149" s="92">
        <f t="shared" si="28"/>
        <v>0</v>
      </c>
      <c r="O149" s="92">
        <v>0</v>
      </c>
      <c r="P149" s="92">
        <v>0</v>
      </c>
      <c r="Q149" s="92">
        <f t="shared" si="29"/>
        <v>0</v>
      </c>
      <c r="R149" s="92">
        <v>0</v>
      </c>
      <c r="S149" s="92"/>
      <c r="T149" s="88">
        <f t="shared" si="23"/>
        <v>0</v>
      </c>
      <c r="U149" s="139">
        <v>0</v>
      </c>
      <c r="V149" s="88">
        <v>0</v>
      </c>
      <c r="W149" s="72"/>
    </row>
    <row r="150" spans="1:23" x14ac:dyDescent="0.2">
      <c r="A150" s="93">
        <v>134</v>
      </c>
      <c r="B150" s="120" t="s">
        <v>320</v>
      </c>
      <c r="C150" s="121" t="s">
        <v>317</v>
      </c>
      <c r="D150" s="92">
        <f t="shared" si="24"/>
        <v>0</v>
      </c>
      <c r="E150" s="92">
        <f t="shared" si="25"/>
        <v>0</v>
      </c>
      <c r="F150" s="92">
        <v>0</v>
      </c>
      <c r="G150" s="92">
        <v>0</v>
      </c>
      <c r="H150" s="92">
        <f t="shared" si="26"/>
        <v>0</v>
      </c>
      <c r="I150" s="92">
        <v>0</v>
      </c>
      <c r="J150" s="92">
        <v>0</v>
      </c>
      <c r="K150" s="92">
        <f t="shared" si="27"/>
        <v>0</v>
      </c>
      <c r="L150" s="92">
        <v>0</v>
      </c>
      <c r="M150" s="92">
        <v>0</v>
      </c>
      <c r="N150" s="92">
        <f t="shared" si="28"/>
        <v>0</v>
      </c>
      <c r="O150" s="92">
        <v>0</v>
      </c>
      <c r="P150" s="92">
        <v>0</v>
      </c>
      <c r="Q150" s="92">
        <f t="shared" si="29"/>
        <v>0</v>
      </c>
      <c r="R150" s="92">
        <v>0</v>
      </c>
      <c r="S150" s="92"/>
      <c r="T150" s="88">
        <f t="shared" si="23"/>
        <v>0</v>
      </c>
      <c r="U150" s="139">
        <v>0</v>
      </c>
      <c r="V150" s="88">
        <v>0</v>
      </c>
      <c r="W150" s="72"/>
    </row>
    <row r="151" spans="1:23" x14ac:dyDescent="0.2">
      <c r="A151" s="93">
        <v>135</v>
      </c>
      <c r="B151" s="52" t="s">
        <v>412</v>
      </c>
      <c r="C151" s="15" t="s">
        <v>413</v>
      </c>
      <c r="D151" s="92"/>
      <c r="E151" s="92"/>
      <c r="F151" s="92">
        <v>0</v>
      </c>
      <c r="G151" s="92">
        <v>0</v>
      </c>
      <c r="H151" s="92"/>
      <c r="I151" s="92">
        <v>0</v>
      </c>
      <c r="J151" s="92">
        <v>0</v>
      </c>
      <c r="K151" s="92"/>
      <c r="L151" s="92">
        <v>0</v>
      </c>
      <c r="M151" s="92">
        <v>0</v>
      </c>
      <c r="N151" s="92"/>
      <c r="O151" s="92">
        <v>0</v>
      </c>
      <c r="P151" s="92">
        <v>0</v>
      </c>
      <c r="Q151" s="92"/>
      <c r="R151" s="92">
        <v>0</v>
      </c>
      <c r="S151" s="92"/>
      <c r="T151" s="129"/>
      <c r="U151" s="139">
        <v>0</v>
      </c>
      <c r="V151" s="129">
        <v>0</v>
      </c>
    </row>
    <row r="152" spans="1:23" x14ac:dyDescent="0.2">
      <c r="F152" s="73"/>
      <c r="G152" s="73"/>
    </row>
    <row r="156" spans="1:23" x14ac:dyDescent="0.2">
      <c r="D156" s="26" t="e">
        <f>D11+#REF!</f>
        <v>#REF!</v>
      </c>
      <c r="E156" s="26" t="e">
        <f>E11+#REF!</f>
        <v>#REF!</v>
      </c>
      <c r="F156" s="26" t="e">
        <f>F11+#REF!</f>
        <v>#REF!</v>
      </c>
      <c r="G156" s="26" t="e">
        <f>G11+#REF!</f>
        <v>#REF!</v>
      </c>
      <c r="H156" s="26" t="e">
        <f>H11+#REF!</f>
        <v>#REF!</v>
      </c>
      <c r="I156" s="26" t="e">
        <f>I11+#REF!</f>
        <v>#REF!</v>
      </c>
      <c r="J156" s="26" t="e">
        <f>J11+#REF!</f>
        <v>#REF!</v>
      </c>
      <c r="K156" s="26" t="e">
        <f>K11+#REF!</f>
        <v>#REF!</v>
      </c>
      <c r="L156" s="26" t="e">
        <f>L11+#REF!</f>
        <v>#REF!</v>
      </c>
      <c r="M156" s="26" t="e">
        <f>M11+#REF!</f>
        <v>#REF!</v>
      </c>
      <c r="N156" s="26" t="e">
        <f>N11+#REF!</f>
        <v>#REF!</v>
      </c>
      <c r="O156" s="26" t="e">
        <f>O11+#REF!</f>
        <v>#REF!</v>
      </c>
      <c r="P156" s="26" t="e">
        <f>P11+#REF!</f>
        <v>#REF!</v>
      </c>
      <c r="Q156" s="26" t="e">
        <f>Q11+#REF!</f>
        <v>#REF!</v>
      </c>
      <c r="R156" s="26" t="e">
        <f>R11+#REF!</f>
        <v>#REF!</v>
      </c>
      <c r="S156" s="26" t="e">
        <f>S11+#REF!</f>
        <v>#REF!</v>
      </c>
      <c r="T156" s="26" t="e">
        <f>T11+#REF!</f>
        <v>#REF!</v>
      </c>
      <c r="U156" s="26" t="e">
        <f>U11+#REF!</f>
        <v>#REF!</v>
      </c>
      <c r="V156" s="26" t="e">
        <f>V11+#REF!</f>
        <v>#REF!</v>
      </c>
    </row>
  </sheetData>
  <mergeCells count="41"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8:R9"/>
    <mergeCell ref="S8:S9"/>
    <mergeCell ref="F7:G7"/>
    <mergeCell ref="I7:I9"/>
    <mergeCell ref="J7:J9"/>
    <mergeCell ref="F8:F9"/>
    <mergeCell ref="G8:G9"/>
    <mergeCell ref="A13:C13"/>
    <mergeCell ref="A94:A97"/>
    <mergeCell ref="B94:B97"/>
    <mergeCell ref="A10:C10"/>
    <mergeCell ref="E7:E9"/>
    <mergeCell ref="A11:C11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51"/>
  <sheetViews>
    <sheetView zoomScale="90" zoomScaleNormal="90" workbookViewId="0">
      <pane xSplit="3" ySplit="12" topLeftCell="D129" activePane="bottomRight" state="frozen"/>
      <selection pane="topRight" activeCell="D1" sqref="D1"/>
      <selection pane="bottomLeft" activeCell="A11" sqref="A11"/>
      <selection pane="bottomRight" activeCell="F133" sqref="F133"/>
    </sheetView>
  </sheetViews>
  <sheetFormatPr defaultColWidth="9.140625" defaultRowHeight="12.75" x14ac:dyDescent="0.2"/>
  <cols>
    <col min="1" max="1" width="5.5703125" style="150" customWidth="1"/>
    <col min="2" max="2" width="9.42578125" style="150" customWidth="1"/>
    <col min="3" max="3" width="36.7109375" style="172" customWidth="1"/>
    <col min="4" max="4" width="16.28515625" style="150" customWidth="1"/>
    <col min="5" max="5" width="14.28515625" style="149" customWidth="1"/>
    <col min="6" max="6" width="14.7109375" style="150" customWidth="1"/>
    <col min="7" max="7" width="11.28515625" style="150" customWidth="1"/>
    <col min="8" max="8" width="12.140625" style="150" customWidth="1"/>
    <col min="9" max="9" width="13.42578125" style="150" customWidth="1"/>
    <col min="10" max="10" width="10" style="150" customWidth="1"/>
    <col min="11" max="12" width="12" style="150" customWidth="1"/>
    <col min="13" max="13" width="9.5703125" style="150" customWidth="1"/>
    <col min="14" max="14" width="14.7109375" style="150" customWidth="1"/>
    <col min="15" max="15" width="14.85546875" style="150" customWidth="1"/>
    <col min="16" max="16" width="10.7109375" style="150" customWidth="1"/>
    <col min="17" max="17" width="14" style="146" customWidth="1"/>
    <col min="18" max="18" width="12" style="150" customWidth="1"/>
    <col min="19" max="19" width="11.42578125" style="150" customWidth="1"/>
    <col min="20" max="20" width="13.28515625" style="149" customWidth="1"/>
    <col min="21" max="21" width="13.7109375" style="149" customWidth="1"/>
    <col min="22" max="22" width="11.7109375" style="149" customWidth="1"/>
    <col min="23" max="23" width="10.5703125" style="149" customWidth="1"/>
    <col min="24" max="24" width="10" style="149" customWidth="1"/>
    <col min="25" max="25" width="9.7109375" style="149" customWidth="1"/>
    <col min="26" max="26" width="8.7109375" style="149" customWidth="1"/>
    <col min="27" max="27" width="9.7109375" style="149" customWidth="1"/>
    <col min="28" max="16384" width="9.140625" style="150"/>
  </cols>
  <sheetData>
    <row r="1" spans="1:27" s="146" customFormat="1" ht="15.75" customHeight="1" x14ac:dyDescent="0.2">
      <c r="A1" s="380" t="s">
        <v>434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251"/>
      <c r="U1" s="251"/>
      <c r="V1" s="251"/>
      <c r="W1" s="251"/>
      <c r="X1" s="251"/>
      <c r="Y1" s="251"/>
      <c r="Z1" s="251"/>
      <c r="AA1" s="251"/>
    </row>
    <row r="3" spans="1:27" s="6" customFormat="1" ht="29.25" customHeight="1" x14ac:dyDescent="0.2">
      <c r="A3" s="388" t="s">
        <v>334</v>
      </c>
      <c r="B3" s="388" t="s">
        <v>335</v>
      </c>
      <c r="C3" s="388" t="s">
        <v>336</v>
      </c>
      <c r="D3" s="391" t="s">
        <v>325</v>
      </c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3"/>
      <c r="T3" s="255"/>
      <c r="U3" s="255"/>
      <c r="V3" s="255"/>
      <c r="W3" s="255"/>
      <c r="X3" s="255"/>
      <c r="Y3" s="255"/>
      <c r="Z3" s="255"/>
      <c r="AA3" s="255"/>
    </row>
    <row r="4" spans="1:27" s="6" customFormat="1" ht="16.5" customHeight="1" x14ac:dyDescent="0.2">
      <c r="A4" s="389"/>
      <c r="B4" s="389"/>
      <c r="C4" s="389"/>
      <c r="D4" s="388" t="s">
        <v>230</v>
      </c>
      <c r="E4" s="384" t="s">
        <v>275</v>
      </c>
      <c r="F4" s="385"/>
      <c r="G4" s="386"/>
      <c r="H4" s="384" t="s">
        <v>337</v>
      </c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6"/>
      <c r="T4" s="255"/>
      <c r="U4" s="255"/>
      <c r="V4" s="255"/>
      <c r="W4" s="255"/>
      <c r="X4" s="255"/>
      <c r="Y4" s="255"/>
      <c r="Z4" s="255"/>
      <c r="AA4" s="255"/>
    </row>
    <row r="5" spans="1:27" s="6" customFormat="1" ht="17.25" customHeight="1" x14ac:dyDescent="0.2">
      <c r="A5" s="389"/>
      <c r="B5" s="389"/>
      <c r="C5" s="389"/>
      <c r="D5" s="389"/>
      <c r="E5" s="394" t="s">
        <v>332</v>
      </c>
      <c r="F5" s="176" t="s">
        <v>341</v>
      </c>
      <c r="G5" s="388" t="s">
        <v>342</v>
      </c>
      <c r="H5" s="384" t="s">
        <v>338</v>
      </c>
      <c r="I5" s="405"/>
      <c r="J5" s="406"/>
      <c r="K5" s="384" t="s">
        <v>313</v>
      </c>
      <c r="L5" s="405"/>
      <c r="M5" s="406"/>
      <c r="N5" s="384" t="s">
        <v>314</v>
      </c>
      <c r="O5" s="405"/>
      <c r="P5" s="406"/>
      <c r="Q5" s="384" t="s">
        <v>339</v>
      </c>
      <c r="R5" s="405"/>
      <c r="S5" s="406"/>
      <c r="T5" s="255"/>
      <c r="U5" s="255"/>
      <c r="V5" s="255"/>
      <c r="W5" s="255"/>
      <c r="X5" s="255"/>
      <c r="Y5" s="255"/>
      <c r="Z5" s="255"/>
      <c r="AA5" s="255"/>
    </row>
    <row r="6" spans="1:27" s="6" customFormat="1" ht="24" customHeight="1" x14ac:dyDescent="0.2">
      <c r="A6" s="389"/>
      <c r="B6" s="389"/>
      <c r="C6" s="389"/>
      <c r="D6" s="389"/>
      <c r="E6" s="395"/>
      <c r="F6" s="388" t="s">
        <v>340</v>
      </c>
      <c r="G6" s="389"/>
      <c r="H6" s="403" t="s">
        <v>274</v>
      </c>
      <c r="I6" s="407" t="s">
        <v>275</v>
      </c>
      <c r="J6" s="406"/>
      <c r="K6" s="403" t="s">
        <v>274</v>
      </c>
      <c r="L6" s="407" t="s">
        <v>275</v>
      </c>
      <c r="M6" s="406"/>
      <c r="N6" s="403" t="s">
        <v>274</v>
      </c>
      <c r="O6" s="407" t="s">
        <v>275</v>
      </c>
      <c r="P6" s="406"/>
      <c r="Q6" s="403" t="s">
        <v>274</v>
      </c>
      <c r="R6" s="407" t="s">
        <v>275</v>
      </c>
      <c r="S6" s="406"/>
      <c r="T6" s="255"/>
      <c r="U6" s="255"/>
      <c r="V6" s="255"/>
      <c r="W6" s="255"/>
      <c r="X6" s="255"/>
      <c r="Y6" s="255"/>
      <c r="Z6" s="255"/>
      <c r="AA6" s="255"/>
    </row>
    <row r="7" spans="1:27" s="6" customFormat="1" ht="59.25" customHeight="1" x14ac:dyDescent="0.2">
      <c r="A7" s="390"/>
      <c r="B7" s="390"/>
      <c r="C7" s="390"/>
      <c r="D7" s="390"/>
      <c r="E7" s="396"/>
      <c r="F7" s="390"/>
      <c r="G7" s="390"/>
      <c r="H7" s="404"/>
      <c r="I7" s="228" t="s">
        <v>332</v>
      </c>
      <c r="J7" s="227" t="s">
        <v>342</v>
      </c>
      <c r="K7" s="404"/>
      <c r="L7" s="228" t="s">
        <v>332</v>
      </c>
      <c r="M7" s="227" t="s">
        <v>342</v>
      </c>
      <c r="N7" s="404"/>
      <c r="O7" s="228" t="s">
        <v>332</v>
      </c>
      <c r="P7" s="227" t="s">
        <v>342</v>
      </c>
      <c r="Q7" s="404"/>
      <c r="R7" s="228" t="s">
        <v>332</v>
      </c>
      <c r="S7" s="227" t="s">
        <v>342</v>
      </c>
      <c r="T7" s="378"/>
      <c r="U7" s="379"/>
      <c r="V7" s="379"/>
      <c r="W7" s="379"/>
      <c r="X7" s="255"/>
      <c r="Y7" s="255"/>
      <c r="Z7" s="255"/>
      <c r="AA7" s="255"/>
    </row>
    <row r="8" spans="1:27" s="146" customFormat="1" x14ac:dyDescent="0.2">
      <c r="A8" s="387" t="s">
        <v>230</v>
      </c>
      <c r="B8" s="387"/>
      <c r="C8" s="387"/>
      <c r="D8" s="147">
        <f>SUM(D9:D12)</f>
        <v>3649202596</v>
      </c>
      <c r="E8" s="147">
        <f>SUM(E9:E12)</f>
        <v>3644503494</v>
      </c>
      <c r="F8" s="147">
        <f>SUM(F9:F12)</f>
        <v>203567631</v>
      </c>
      <c r="G8" s="147">
        <f>SUM(G9:G12)</f>
        <v>4699102</v>
      </c>
      <c r="H8" s="147">
        <f>SUM(H9:H12)</f>
        <v>489633067</v>
      </c>
      <c r="I8" s="147">
        <f>SUM(I9:I12)</f>
        <v>489613887</v>
      </c>
      <c r="J8" s="147">
        <f>SUM(J9:J12)</f>
        <v>19180</v>
      </c>
      <c r="K8" s="147">
        <f>SUM(K9:K12)</f>
        <v>438983563</v>
      </c>
      <c r="L8" s="147">
        <f>SUM(L9:L12)</f>
        <v>438975227</v>
      </c>
      <c r="M8" s="147">
        <f>SUM(M9:M12)</f>
        <v>8336</v>
      </c>
      <c r="N8" s="147">
        <f>SUM(N9:N12)</f>
        <v>2545399534</v>
      </c>
      <c r="O8" s="147">
        <f>SUM(O9:O12)</f>
        <v>2545126614</v>
      </c>
      <c r="P8" s="147">
        <f>SUM(P9:P12)</f>
        <v>272920</v>
      </c>
      <c r="Q8" s="147">
        <f>SUM(Q9:Q12)</f>
        <v>163741778</v>
      </c>
      <c r="R8" s="147">
        <f>SUM(R9:R12)</f>
        <v>159343112</v>
      </c>
      <c r="S8" s="147">
        <f>SUM(S9:S12)</f>
        <v>4398666</v>
      </c>
      <c r="T8" s="251"/>
      <c r="U8" s="251"/>
      <c r="V8" s="251"/>
      <c r="W8" s="251"/>
      <c r="X8" s="251"/>
      <c r="Y8" s="251"/>
      <c r="Z8" s="251"/>
      <c r="AA8" s="251"/>
    </row>
    <row r="9" spans="1:27" x14ac:dyDescent="0.2">
      <c r="A9" s="381" t="s">
        <v>53</v>
      </c>
      <c r="B9" s="382"/>
      <c r="C9" s="383"/>
      <c r="D9" s="148">
        <v>11444654</v>
      </c>
      <c r="E9" s="148">
        <v>11444654</v>
      </c>
      <c r="F9" s="147"/>
      <c r="G9" s="147"/>
      <c r="H9" s="147"/>
      <c r="I9" s="143"/>
      <c r="J9" s="148"/>
      <c r="K9" s="148"/>
      <c r="L9" s="142"/>
      <c r="M9" s="148"/>
      <c r="N9" s="148"/>
      <c r="O9" s="142"/>
      <c r="P9" s="148"/>
      <c r="Q9" s="147"/>
      <c r="R9" s="148"/>
      <c r="S9" s="148"/>
    </row>
    <row r="10" spans="1:27" s="146" customFormat="1" x14ac:dyDescent="0.2">
      <c r="A10" s="381" t="s">
        <v>54</v>
      </c>
      <c r="B10" s="382"/>
      <c r="C10" s="383"/>
      <c r="D10" s="148"/>
      <c r="E10" s="148"/>
      <c r="F10" s="147"/>
      <c r="G10" s="147"/>
      <c r="H10" s="147"/>
      <c r="I10" s="143"/>
      <c r="J10" s="147"/>
      <c r="K10" s="147"/>
      <c r="L10" s="143"/>
      <c r="M10" s="147"/>
      <c r="N10" s="147"/>
      <c r="O10" s="143"/>
      <c r="P10" s="147"/>
      <c r="Q10" s="147"/>
      <c r="R10" s="147"/>
      <c r="S10" s="147"/>
      <c r="T10" s="251"/>
      <c r="U10" s="251"/>
      <c r="V10" s="251"/>
      <c r="W10" s="251"/>
      <c r="X10" s="149"/>
      <c r="Y10" s="149"/>
      <c r="Z10" s="149"/>
      <c r="AA10" s="149"/>
    </row>
    <row r="11" spans="1:27" x14ac:dyDescent="0.2">
      <c r="A11" s="381" t="s">
        <v>280</v>
      </c>
      <c r="B11" s="382"/>
      <c r="C11" s="382"/>
      <c r="D11" s="148"/>
      <c r="E11" s="148"/>
      <c r="F11" s="147"/>
      <c r="G11" s="147"/>
      <c r="H11" s="147"/>
      <c r="I11" s="143"/>
      <c r="J11" s="148"/>
      <c r="K11" s="148"/>
      <c r="L11" s="142"/>
      <c r="M11" s="148"/>
      <c r="N11" s="148"/>
      <c r="O11" s="142"/>
      <c r="P11" s="148"/>
      <c r="Q11" s="147"/>
      <c r="R11" s="148"/>
      <c r="S11" s="148"/>
    </row>
    <row r="12" spans="1:27" s="146" customFormat="1" ht="12.75" customHeight="1" x14ac:dyDescent="0.2">
      <c r="A12" s="381" t="s">
        <v>224</v>
      </c>
      <c r="B12" s="382"/>
      <c r="C12" s="383"/>
      <c r="D12" s="147">
        <f t="shared" ref="D12:S12" si="0">SUM(D13:D150)-D93</f>
        <v>3637757942</v>
      </c>
      <c r="E12" s="147">
        <f t="shared" si="0"/>
        <v>3633058840</v>
      </c>
      <c r="F12" s="147">
        <f t="shared" si="0"/>
        <v>203567631</v>
      </c>
      <c r="G12" s="147">
        <f t="shared" si="0"/>
        <v>4699102</v>
      </c>
      <c r="H12" s="147">
        <f t="shared" si="0"/>
        <v>489633067</v>
      </c>
      <c r="I12" s="147">
        <f t="shared" si="0"/>
        <v>489613887</v>
      </c>
      <c r="J12" s="147">
        <f t="shared" si="0"/>
        <v>19180</v>
      </c>
      <c r="K12" s="147">
        <f t="shared" si="0"/>
        <v>438983563</v>
      </c>
      <c r="L12" s="147">
        <f t="shared" si="0"/>
        <v>438975227</v>
      </c>
      <c r="M12" s="147">
        <f t="shared" si="0"/>
        <v>8336</v>
      </c>
      <c r="N12" s="147">
        <f t="shared" si="0"/>
        <v>2545399534</v>
      </c>
      <c r="O12" s="147">
        <f t="shared" si="0"/>
        <v>2545126614</v>
      </c>
      <c r="P12" s="147">
        <f t="shared" si="0"/>
        <v>272920</v>
      </c>
      <c r="Q12" s="147">
        <f t="shared" si="0"/>
        <v>163741778</v>
      </c>
      <c r="R12" s="147">
        <f t="shared" si="0"/>
        <v>159343112</v>
      </c>
      <c r="S12" s="147">
        <f t="shared" si="0"/>
        <v>4398666</v>
      </c>
      <c r="T12" s="251"/>
      <c r="U12" s="251"/>
      <c r="V12" s="251"/>
      <c r="W12" s="251"/>
      <c r="X12" s="251"/>
      <c r="Y12" s="251"/>
      <c r="Z12" s="251"/>
      <c r="AA12" s="251"/>
    </row>
    <row r="13" spans="1:27" x14ac:dyDescent="0.2">
      <c r="A13" s="151">
        <v>1</v>
      </c>
      <c r="B13" s="152" t="s">
        <v>57</v>
      </c>
      <c r="C13" s="153" t="s">
        <v>41</v>
      </c>
      <c r="D13" s="148">
        <f>E13+G13</f>
        <v>19084618</v>
      </c>
      <c r="E13" s="148">
        <f t="shared" ref="E13:E16" si="1">I13+L13+O13+R13</f>
        <v>19084618</v>
      </c>
      <c r="F13" s="148">
        <v>522944</v>
      </c>
      <c r="G13" s="148"/>
      <c r="H13" s="142">
        <f>I13+J13</f>
        <v>2138472</v>
      </c>
      <c r="I13" s="142">
        <v>2138472</v>
      </c>
      <c r="J13" s="144"/>
      <c r="K13" s="142">
        <f>L13+M13</f>
        <v>2263224</v>
      </c>
      <c r="L13" s="142">
        <v>2263224</v>
      </c>
      <c r="M13" s="142"/>
      <c r="N13" s="142">
        <f>O13+P13</f>
        <v>13124752</v>
      </c>
      <c r="O13" s="142">
        <v>13124752</v>
      </c>
      <c r="P13" s="142"/>
      <c r="Q13" s="142">
        <f>R13+S13</f>
        <v>1558170</v>
      </c>
      <c r="R13" s="142">
        <v>1558170</v>
      </c>
      <c r="S13" s="142"/>
    </row>
    <row r="14" spans="1:27" x14ac:dyDescent="0.2">
      <c r="A14" s="151">
        <v>2</v>
      </c>
      <c r="B14" s="154" t="s">
        <v>58</v>
      </c>
      <c r="C14" s="153" t="s">
        <v>210</v>
      </c>
      <c r="D14" s="148">
        <f t="shared" ref="D14:D77" si="2">E14+G14</f>
        <v>18495694</v>
      </c>
      <c r="E14" s="148">
        <f t="shared" si="1"/>
        <v>18482238</v>
      </c>
      <c r="F14" s="148">
        <v>378446</v>
      </c>
      <c r="G14" s="148">
        <f t="shared" ref="G14:G71" si="3">J14+M14+P14+S14</f>
        <v>13456</v>
      </c>
      <c r="H14" s="142">
        <f t="shared" ref="H14:H76" si="4">I14+J14</f>
        <v>2627539</v>
      </c>
      <c r="I14" s="142">
        <v>2627539</v>
      </c>
      <c r="J14" s="144"/>
      <c r="K14" s="142">
        <f t="shared" ref="K14:K76" si="5">L14+M14</f>
        <v>1810996</v>
      </c>
      <c r="L14" s="142">
        <v>1810996</v>
      </c>
      <c r="M14" s="142"/>
      <c r="N14" s="142">
        <f t="shared" ref="N14:N76" si="6">O14+P14</f>
        <v>13116605</v>
      </c>
      <c r="O14" s="142">
        <v>13116605</v>
      </c>
      <c r="P14" s="142"/>
      <c r="Q14" s="142">
        <f t="shared" ref="Q14:Q76" si="7">R14+S14</f>
        <v>940554</v>
      </c>
      <c r="R14" s="142">
        <v>927098</v>
      </c>
      <c r="S14" s="142">
        <v>13456</v>
      </c>
    </row>
    <row r="15" spans="1:27" x14ac:dyDescent="0.2">
      <c r="A15" s="151">
        <v>3</v>
      </c>
      <c r="B15" s="155" t="s">
        <v>59</v>
      </c>
      <c r="C15" s="153" t="s">
        <v>5</v>
      </c>
      <c r="D15" s="148">
        <f t="shared" si="2"/>
        <v>44623538</v>
      </c>
      <c r="E15" s="148">
        <f t="shared" si="1"/>
        <v>44015267</v>
      </c>
      <c r="F15" s="148">
        <v>5418662</v>
      </c>
      <c r="G15" s="148">
        <f t="shared" si="3"/>
        <v>608271</v>
      </c>
      <c r="H15" s="142">
        <f t="shared" si="4"/>
        <v>4795</v>
      </c>
      <c r="I15" s="142"/>
      <c r="J15" s="144">
        <v>4795</v>
      </c>
      <c r="K15" s="142">
        <f t="shared" si="5"/>
        <v>4466012</v>
      </c>
      <c r="L15" s="142">
        <v>4461844</v>
      </c>
      <c r="M15" s="142">
        <v>4168</v>
      </c>
      <c r="N15" s="142">
        <f t="shared" si="6"/>
        <v>33940234</v>
      </c>
      <c r="O15" s="142">
        <v>33732487</v>
      </c>
      <c r="P15" s="142">
        <v>207747</v>
      </c>
      <c r="Q15" s="142">
        <f t="shared" si="7"/>
        <v>6212497</v>
      </c>
      <c r="R15" s="142">
        <v>5820936</v>
      </c>
      <c r="S15" s="142">
        <v>391561</v>
      </c>
    </row>
    <row r="16" spans="1:27" x14ac:dyDescent="0.2">
      <c r="A16" s="151">
        <v>4</v>
      </c>
      <c r="B16" s="152" t="s">
        <v>60</v>
      </c>
      <c r="C16" s="153" t="s">
        <v>211</v>
      </c>
      <c r="D16" s="148">
        <f t="shared" si="2"/>
        <v>22535041</v>
      </c>
      <c r="E16" s="148">
        <f t="shared" si="1"/>
        <v>22513512</v>
      </c>
      <c r="F16" s="148">
        <v>481659</v>
      </c>
      <c r="G16" s="148">
        <f t="shared" si="3"/>
        <v>21529</v>
      </c>
      <c r="H16" s="142">
        <f t="shared" si="4"/>
        <v>2920021</v>
      </c>
      <c r="I16" s="142">
        <v>2920021</v>
      </c>
      <c r="J16" s="144"/>
      <c r="K16" s="142">
        <f t="shared" si="5"/>
        <v>2615420</v>
      </c>
      <c r="L16" s="142">
        <v>2615420</v>
      </c>
      <c r="M16" s="142"/>
      <c r="N16" s="142">
        <f t="shared" si="6"/>
        <v>15764367</v>
      </c>
      <c r="O16" s="142">
        <v>15764367</v>
      </c>
      <c r="P16" s="142"/>
      <c r="Q16" s="142">
        <f t="shared" si="7"/>
        <v>1235233</v>
      </c>
      <c r="R16" s="142">
        <v>1213704</v>
      </c>
      <c r="S16" s="142">
        <v>21529</v>
      </c>
    </row>
    <row r="17" spans="1:19" ht="15" customHeight="1" x14ac:dyDescent="0.2">
      <c r="A17" s="151">
        <v>5</v>
      </c>
      <c r="B17" s="152" t="s">
        <v>61</v>
      </c>
      <c r="C17" s="153" t="s">
        <v>8</v>
      </c>
      <c r="D17" s="148">
        <f t="shared" si="2"/>
        <v>21790601</v>
      </c>
      <c r="E17" s="148">
        <f>I17+L17+O17+R17</f>
        <v>21779836</v>
      </c>
      <c r="F17" s="148">
        <v>1733972</v>
      </c>
      <c r="G17" s="148">
        <f t="shared" si="3"/>
        <v>10765</v>
      </c>
      <c r="H17" s="142">
        <f t="shared" si="4"/>
        <v>2541233</v>
      </c>
      <c r="I17" s="142">
        <v>2541233</v>
      </c>
      <c r="J17" s="144"/>
      <c r="K17" s="142">
        <f t="shared" si="5"/>
        <v>2398684</v>
      </c>
      <c r="L17" s="142">
        <v>2398684</v>
      </c>
      <c r="M17" s="142"/>
      <c r="N17" s="142">
        <f t="shared" si="6"/>
        <v>15813249</v>
      </c>
      <c r="O17" s="142">
        <v>15813249</v>
      </c>
      <c r="P17" s="142"/>
      <c r="Q17" s="142">
        <f t="shared" si="7"/>
        <v>1037435</v>
      </c>
      <c r="R17" s="142">
        <v>1026670</v>
      </c>
      <c r="S17" s="142">
        <v>10765</v>
      </c>
    </row>
    <row r="18" spans="1:19" x14ac:dyDescent="0.2">
      <c r="A18" s="151">
        <v>6</v>
      </c>
      <c r="B18" s="155" t="s">
        <v>62</v>
      </c>
      <c r="C18" s="153" t="s">
        <v>63</v>
      </c>
      <c r="D18" s="148">
        <f t="shared" si="2"/>
        <v>131771908</v>
      </c>
      <c r="E18" s="148">
        <f t="shared" ref="E18:E81" si="8">I18+L18+O18+R18</f>
        <v>131691174</v>
      </c>
      <c r="F18" s="148">
        <v>6705379</v>
      </c>
      <c r="G18" s="148">
        <f t="shared" si="3"/>
        <v>80734</v>
      </c>
      <c r="H18" s="142">
        <f t="shared" si="4"/>
        <v>17366693</v>
      </c>
      <c r="I18" s="142">
        <v>17366693</v>
      </c>
      <c r="J18" s="144"/>
      <c r="K18" s="142">
        <f t="shared" si="5"/>
        <v>14129520</v>
      </c>
      <c r="L18" s="142">
        <v>14129520</v>
      </c>
      <c r="M18" s="142"/>
      <c r="N18" s="142">
        <f t="shared" si="6"/>
        <v>94781733</v>
      </c>
      <c r="O18" s="142">
        <v>94781733</v>
      </c>
      <c r="P18" s="142"/>
      <c r="Q18" s="142">
        <f t="shared" si="7"/>
        <v>5493962</v>
      </c>
      <c r="R18" s="142">
        <v>5413228</v>
      </c>
      <c r="S18" s="142">
        <v>80734</v>
      </c>
    </row>
    <row r="19" spans="1:19" x14ac:dyDescent="0.2">
      <c r="A19" s="151">
        <v>7</v>
      </c>
      <c r="B19" s="152" t="s">
        <v>64</v>
      </c>
      <c r="C19" s="153" t="s">
        <v>212</v>
      </c>
      <c r="D19" s="148">
        <f t="shared" si="2"/>
        <v>56723851</v>
      </c>
      <c r="E19" s="148">
        <f t="shared" si="8"/>
        <v>56715778</v>
      </c>
      <c r="F19" s="148">
        <v>1582593</v>
      </c>
      <c r="G19" s="148">
        <f t="shared" si="3"/>
        <v>8073</v>
      </c>
      <c r="H19" s="142">
        <f t="shared" si="4"/>
        <v>6717487</v>
      </c>
      <c r="I19" s="142">
        <v>6717487</v>
      </c>
      <c r="J19" s="144"/>
      <c r="K19" s="142">
        <f t="shared" si="5"/>
        <v>8467292</v>
      </c>
      <c r="L19" s="142">
        <v>8467292</v>
      </c>
      <c r="M19" s="142"/>
      <c r="N19" s="142">
        <f t="shared" si="6"/>
        <v>38755088</v>
      </c>
      <c r="O19" s="142">
        <v>38755088</v>
      </c>
      <c r="P19" s="142"/>
      <c r="Q19" s="142">
        <f t="shared" si="7"/>
        <v>2783984</v>
      </c>
      <c r="R19" s="142">
        <v>2775911</v>
      </c>
      <c r="S19" s="142">
        <v>8073</v>
      </c>
    </row>
    <row r="20" spans="1:19" x14ac:dyDescent="0.2">
      <c r="A20" s="151">
        <v>8</v>
      </c>
      <c r="B20" s="155" t="s">
        <v>65</v>
      </c>
      <c r="C20" s="153" t="s">
        <v>17</v>
      </c>
      <c r="D20" s="148">
        <f t="shared" si="2"/>
        <v>19123811</v>
      </c>
      <c r="E20" s="148">
        <f t="shared" si="8"/>
        <v>19083444</v>
      </c>
      <c r="F20" s="148">
        <v>1623878</v>
      </c>
      <c r="G20" s="148">
        <f t="shared" si="3"/>
        <v>40367</v>
      </c>
      <c r="H20" s="142">
        <f t="shared" si="4"/>
        <v>2593976</v>
      </c>
      <c r="I20" s="142">
        <v>2593976</v>
      </c>
      <c r="J20" s="144"/>
      <c r="K20" s="142">
        <f t="shared" si="5"/>
        <v>2471624</v>
      </c>
      <c r="L20" s="142">
        <v>2471624</v>
      </c>
      <c r="M20" s="142"/>
      <c r="N20" s="142">
        <f t="shared" si="6"/>
        <v>13084018</v>
      </c>
      <c r="O20" s="142">
        <v>13084018</v>
      </c>
      <c r="P20" s="142"/>
      <c r="Q20" s="142">
        <f t="shared" si="7"/>
        <v>974193</v>
      </c>
      <c r="R20" s="142">
        <v>933826</v>
      </c>
      <c r="S20" s="142">
        <v>40367</v>
      </c>
    </row>
    <row r="21" spans="1:19" x14ac:dyDescent="0.2">
      <c r="A21" s="151">
        <v>9</v>
      </c>
      <c r="B21" s="155" t="s">
        <v>66</v>
      </c>
      <c r="C21" s="153" t="s">
        <v>6</v>
      </c>
      <c r="D21" s="148">
        <f t="shared" si="2"/>
        <v>23955095</v>
      </c>
      <c r="E21" s="148">
        <f t="shared" si="8"/>
        <v>23955095</v>
      </c>
      <c r="F21" s="148">
        <v>220187</v>
      </c>
      <c r="G21" s="148"/>
      <c r="H21" s="142">
        <f t="shared" si="4"/>
        <v>2617950</v>
      </c>
      <c r="I21" s="142">
        <v>2617950</v>
      </c>
      <c r="J21" s="144"/>
      <c r="K21" s="142">
        <f t="shared" si="5"/>
        <v>2707116</v>
      </c>
      <c r="L21" s="142">
        <v>2707116</v>
      </c>
      <c r="M21" s="142"/>
      <c r="N21" s="142">
        <f t="shared" si="6"/>
        <v>17210453</v>
      </c>
      <c r="O21" s="142">
        <v>17210453</v>
      </c>
      <c r="P21" s="142"/>
      <c r="Q21" s="142">
        <f t="shared" si="7"/>
        <v>1419576</v>
      </c>
      <c r="R21" s="142">
        <v>1419576</v>
      </c>
      <c r="S21" s="142"/>
    </row>
    <row r="22" spans="1:19" x14ac:dyDescent="0.2">
      <c r="A22" s="151">
        <v>10</v>
      </c>
      <c r="B22" s="155" t="s">
        <v>67</v>
      </c>
      <c r="C22" s="153" t="s">
        <v>18</v>
      </c>
      <c r="D22" s="148">
        <f t="shared" si="2"/>
        <v>31965883</v>
      </c>
      <c r="E22" s="148">
        <f t="shared" si="8"/>
        <v>31965883</v>
      </c>
      <c r="F22" s="148">
        <v>3103259</v>
      </c>
      <c r="G22" s="148"/>
      <c r="H22" s="142">
        <f t="shared" si="4"/>
        <v>3298809</v>
      </c>
      <c r="I22" s="142">
        <v>3298809</v>
      </c>
      <c r="J22" s="144"/>
      <c r="K22" s="142">
        <f t="shared" si="5"/>
        <v>4459760</v>
      </c>
      <c r="L22" s="142">
        <v>4459760</v>
      </c>
      <c r="M22" s="142"/>
      <c r="N22" s="142">
        <f t="shared" si="6"/>
        <v>22416360</v>
      </c>
      <c r="O22" s="142">
        <v>22416360</v>
      </c>
      <c r="P22" s="142"/>
      <c r="Q22" s="142">
        <f t="shared" si="7"/>
        <v>1790954</v>
      </c>
      <c r="R22" s="142">
        <v>1790954</v>
      </c>
      <c r="S22" s="142"/>
    </row>
    <row r="23" spans="1:19" x14ac:dyDescent="0.2">
      <c r="A23" s="151">
        <v>11</v>
      </c>
      <c r="B23" s="155" t="s">
        <v>68</v>
      </c>
      <c r="C23" s="153" t="s">
        <v>7</v>
      </c>
      <c r="D23" s="148">
        <f t="shared" si="2"/>
        <v>20261570</v>
      </c>
      <c r="E23" s="148">
        <f t="shared" si="8"/>
        <v>20261570</v>
      </c>
      <c r="F23" s="148">
        <v>2243154</v>
      </c>
      <c r="G23" s="148"/>
      <c r="H23" s="142">
        <f t="shared" si="4"/>
        <v>2028192</v>
      </c>
      <c r="I23" s="142">
        <v>2028192</v>
      </c>
      <c r="J23" s="144"/>
      <c r="K23" s="142">
        <f t="shared" si="5"/>
        <v>1806828</v>
      </c>
      <c r="L23" s="142">
        <v>1806828</v>
      </c>
      <c r="M23" s="142"/>
      <c r="N23" s="142">
        <f t="shared" si="6"/>
        <v>15185934</v>
      </c>
      <c r="O23" s="142">
        <v>15185934</v>
      </c>
      <c r="P23" s="142"/>
      <c r="Q23" s="142">
        <f t="shared" si="7"/>
        <v>1240616</v>
      </c>
      <c r="R23" s="142">
        <v>1240616</v>
      </c>
      <c r="S23" s="142"/>
    </row>
    <row r="24" spans="1:19" x14ac:dyDescent="0.2">
      <c r="A24" s="151">
        <v>12</v>
      </c>
      <c r="B24" s="155" t="s">
        <v>69</v>
      </c>
      <c r="C24" s="153" t="s">
        <v>19</v>
      </c>
      <c r="D24" s="148">
        <f t="shared" si="2"/>
        <v>40890918</v>
      </c>
      <c r="E24" s="148">
        <f t="shared" si="8"/>
        <v>40769817</v>
      </c>
      <c r="F24" s="148">
        <v>1417453</v>
      </c>
      <c r="G24" s="148">
        <f t="shared" si="3"/>
        <v>121101</v>
      </c>
      <c r="H24" s="142">
        <f t="shared" si="4"/>
        <v>5418101</v>
      </c>
      <c r="I24" s="142">
        <v>5418101</v>
      </c>
      <c r="J24" s="144"/>
      <c r="K24" s="142">
        <f t="shared" si="5"/>
        <v>4197176</v>
      </c>
      <c r="L24" s="142">
        <v>4197176</v>
      </c>
      <c r="M24" s="142"/>
      <c r="N24" s="142">
        <f t="shared" si="6"/>
        <v>29874903</v>
      </c>
      <c r="O24" s="142">
        <v>29874903</v>
      </c>
      <c r="P24" s="142"/>
      <c r="Q24" s="142">
        <f t="shared" si="7"/>
        <v>1400738</v>
      </c>
      <c r="R24" s="142">
        <v>1279637</v>
      </c>
      <c r="S24" s="142">
        <v>121101</v>
      </c>
    </row>
    <row r="25" spans="1:19" ht="15.75" customHeight="1" x14ac:dyDescent="0.2">
      <c r="A25" s="151">
        <v>13</v>
      </c>
      <c r="B25" s="155" t="s">
        <v>231</v>
      </c>
      <c r="C25" s="153" t="s">
        <v>232</v>
      </c>
      <c r="D25" s="148"/>
      <c r="E25" s="148"/>
      <c r="F25" s="148"/>
      <c r="G25" s="148"/>
      <c r="H25" s="142"/>
      <c r="I25" s="142"/>
      <c r="J25" s="144"/>
      <c r="K25" s="142"/>
      <c r="L25" s="142"/>
      <c r="M25" s="142"/>
      <c r="N25" s="142"/>
      <c r="O25" s="142"/>
      <c r="P25" s="142"/>
      <c r="Q25" s="142"/>
      <c r="R25" s="142"/>
      <c r="S25" s="142"/>
    </row>
    <row r="26" spans="1:19" x14ac:dyDescent="0.2">
      <c r="A26" s="151">
        <v>14</v>
      </c>
      <c r="B26" s="155" t="s">
        <v>70</v>
      </c>
      <c r="C26" s="153" t="s">
        <v>22</v>
      </c>
      <c r="D26" s="148">
        <f t="shared" si="2"/>
        <v>24056579</v>
      </c>
      <c r="E26" s="148">
        <f t="shared" si="8"/>
        <v>24056579</v>
      </c>
      <c r="F26" s="148">
        <v>5528755</v>
      </c>
      <c r="G26" s="148"/>
      <c r="H26" s="142">
        <f t="shared" si="4"/>
        <v>2311084</v>
      </c>
      <c r="I26" s="142">
        <v>2311084</v>
      </c>
      <c r="J26" s="144"/>
      <c r="K26" s="142">
        <f t="shared" si="5"/>
        <v>2713368</v>
      </c>
      <c r="L26" s="142">
        <v>2713368</v>
      </c>
      <c r="M26" s="142"/>
      <c r="N26" s="142">
        <f t="shared" si="6"/>
        <v>17483376</v>
      </c>
      <c r="O26" s="142">
        <v>17483376</v>
      </c>
      <c r="P26" s="142"/>
      <c r="Q26" s="142">
        <f t="shared" si="7"/>
        <v>1548751</v>
      </c>
      <c r="R26" s="142">
        <v>1548751</v>
      </c>
      <c r="S26" s="142"/>
    </row>
    <row r="27" spans="1:19" x14ac:dyDescent="0.2">
      <c r="A27" s="151">
        <v>15</v>
      </c>
      <c r="B27" s="155" t="s">
        <v>71</v>
      </c>
      <c r="C27" s="153" t="s">
        <v>10</v>
      </c>
      <c r="D27" s="148">
        <f t="shared" si="2"/>
        <v>26800935</v>
      </c>
      <c r="E27" s="148">
        <f t="shared" si="8"/>
        <v>26794207</v>
      </c>
      <c r="F27" s="148">
        <v>3079176</v>
      </c>
      <c r="G27" s="148">
        <f t="shared" si="3"/>
        <v>6728</v>
      </c>
      <c r="H27" s="142">
        <f t="shared" si="4"/>
        <v>2852894</v>
      </c>
      <c r="I27" s="142">
        <v>2852894</v>
      </c>
      <c r="J27" s="144"/>
      <c r="K27" s="142">
        <f t="shared" si="5"/>
        <v>3330232</v>
      </c>
      <c r="L27" s="142">
        <v>3330232</v>
      </c>
      <c r="M27" s="142"/>
      <c r="N27" s="142">
        <f t="shared" si="6"/>
        <v>20232976</v>
      </c>
      <c r="O27" s="142">
        <v>20232976</v>
      </c>
      <c r="P27" s="142"/>
      <c r="Q27" s="142">
        <f t="shared" si="7"/>
        <v>384833</v>
      </c>
      <c r="R27" s="142">
        <v>378105</v>
      </c>
      <c r="S27" s="142">
        <v>6728</v>
      </c>
    </row>
    <row r="28" spans="1:19" x14ac:dyDescent="0.2">
      <c r="A28" s="151">
        <v>16</v>
      </c>
      <c r="B28" s="155" t="s">
        <v>72</v>
      </c>
      <c r="C28" s="153" t="s">
        <v>343</v>
      </c>
      <c r="D28" s="148">
        <f t="shared" si="2"/>
        <v>36358461</v>
      </c>
      <c r="E28" s="148">
        <f t="shared" si="8"/>
        <v>36350388</v>
      </c>
      <c r="F28" s="148">
        <v>2490864</v>
      </c>
      <c r="G28" s="148">
        <f t="shared" si="3"/>
        <v>8073</v>
      </c>
      <c r="H28" s="142">
        <f t="shared" si="4"/>
        <v>3552932</v>
      </c>
      <c r="I28" s="142">
        <v>3552932</v>
      </c>
      <c r="J28" s="144"/>
      <c r="K28" s="142">
        <f t="shared" si="5"/>
        <v>5243344</v>
      </c>
      <c r="L28" s="142">
        <v>5243344</v>
      </c>
      <c r="M28" s="142"/>
      <c r="N28" s="142">
        <f t="shared" si="6"/>
        <v>25736247</v>
      </c>
      <c r="O28" s="142">
        <v>25736247</v>
      </c>
      <c r="P28" s="142"/>
      <c r="Q28" s="142">
        <f t="shared" si="7"/>
        <v>1825938</v>
      </c>
      <c r="R28" s="142">
        <v>1817865</v>
      </c>
      <c r="S28" s="142">
        <v>8073</v>
      </c>
    </row>
    <row r="29" spans="1:19" x14ac:dyDescent="0.2">
      <c r="A29" s="151">
        <v>17</v>
      </c>
      <c r="B29" s="155" t="s">
        <v>73</v>
      </c>
      <c r="C29" s="153" t="s">
        <v>9</v>
      </c>
      <c r="D29" s="148">
        <f t="shared" si="2"/>
        <v>69416131</v>
      </c>
      <c r="E29" s="148">
        <f t="shared" si="8"/>
        <v>68928998</v>
      </c>
      <c r="F29" s="148">
        <v>14621785</v>
      </c>
      <c r="G29" s="148">
        <f t="shared" si="3"/>
        <v>487133</v>
      </c>
      <c r="H29" s="142"/>
      <c r="I29" s="142"/>
      <c r="J29" s="144"/>
      <c r="K29" s="142">
        <f t="shared" si="5"/>
        <v>6850108</v>
      </c>
      <c r="L29" s="142">
        <v>6850108</v>
      </c>
      <c r="M29" s="142"/>
      <c r="N29" s="142">
        <f t="shared" si="6"/>
        <v>59146929</v>
      </c>
      <c r="O29" s="142">
        <v>59142856</v>
      </c>
      <c r="P29" s="142">
        <v>4073</v>
      </c>
      <c r="Q29" s="142">
        <f t="shared" si="7"/>
        <v>3419094</v>
      </c>
      <c r="R29" s="142">
        <v>2936034</v>
      </c>
      <c r="S29" s="142">
        <v>483060</v>
      </c>
    </row>
    <row r="30" spans="1:19" x14ac:dyDescent="0.2">
      <c r="A30" s="151">
        <v>18</v>
      </c>
      <c r="B30" s="152" t="s">
        <v>74</v>
      </c>
      <c r="C30" s="153" t="s">
        <v>11</v>
      </c>
      <c r="D30" s="148">
        <f t="shared" si="2"/>
        <v>11342826</v>
      </c>
      <c r="E30" s="148">
        <f t="shared" si="8"/>
        <v>11342826</v>
      </c>
      <c r="F30" s="148">
        <v>2384211</v>
      </c>
      <c r="G30" s="148"/>
      <c r="H30" s="142">
        <f t="shared" si="4"/>
        <v>1227464</v>
      </c>
      <c r="I30" s="142">
        <v>1227464</v>
      </c>
      <c r="J30" s="144"/>
      <c r="K30" s="142">
        <f t="shared" si="5"/>
        <v>800256</v>
      </c>
      <c r="L30" s="142">
        <v>800256</v>
      </c>
      <c r="M30" s="142"/>
      <c r="N30" s="142">
        <f t="shared" si="6"/>
        <v>8615410</v>
      </c>
      <c r="O30" s="142">
        <v>8615410</v>
      </c>
      <c r="P30" s="142"/>
      <c r="Q30" s="142">
        <f t="shared" si="7"/>
        <v>699696</v>
      </c>
      <c r="R30" s="142">
        <v>699696</v>
      </c>
      <c r="S30" s="142"/>
    </row>
    <row r="31" spans="1:19" x14ac:dyDescent="0.2">
      <c r="A31" s="151">
        <v>19</v>
      </c>
      <c r="B31" s="152" t="s">
        <v>75</v>
      </c>
      <c r="C31" s="153" t="s">
        <v>213</v>
      </c>
      <c r="D31" s="148">
        <f t="shared" si="2"/>
        <v>14273677</v>
      </c>
      <c r="E31" s="148">
        <f t="shared" si="8"/>
        <v>14145848</v>
      </c>
      <c r="F31" s="148">
        <v>2707611</v>
      </c>
      <c r="G31" s="148">
        <f t="shared" si="3"/>
        <v>127829</v>
      </c>
      <c r="H31" s="142">
        <f t="shared" si="4"/>
        <v>1356923</v>
      </c>
      <c r="I31" s="142">
        <v>1356923</v>
      </c>
      <c r="J31" s="144"/>
      <c r="K31" s="142">
        <f t="shared" si="5"/>
        <v>2150688</v>
      </c>
      <c r="L31" s="142">
        <v>2150688</v>
      </c>
      <c r="M31" s="142"/>
      <c r="N31" s="142">
        <f t="shared" si="6"/>
        <v>9707103</v>
      </c>
      <c r="O31" s="142">
        <v>9707103</v>
      </c>
      <c r="P31" s="142"/>
      <c r="Q31" s="142">
        <f t="shared" si="7"/>
        <v>1058963</v>
      </c>
      <c r="R31" s="142">
        <v>931134</v>
      </c>
      <c r="S31" s="142">
        <v>127829</v>
      </c>
    </row>
    <row r="32" spans="1:19" x14ac:dyDescent="0.2">
      <c r="A32" s="151">
        <v>20</v>
      </c>
      <c r="B32" s="152" t="s">
        <v>76</v>
      </c>
      <c r="C32" s="153" t="s">
        <v>344</v>
      </c>
      <c r="D32" s="148">
        <f t="shared" si="2"/>
        <v>65289210</v>
      </c>
      <c r="E32" s="148">
        <f t="shared" si="8"/>
        <v>65235351</v>
      </c>
      <c r="F32" s="148">
        <v>1338323</v>
      </c>
      <c r="G32" s="148">
        <f t="shared" si="3"/>
        <v>53859</v>
      </c>
      <c r="H32" s="142">
        <f t="shared" si="4"/>
        <v>6899688</v>
      </c>
      <c r="I32" s="142">
        <v>6899688</v>
      </c>
      <c r="J32" s="144"/>
      <c r="K32" s="142">
        <f t="shared" si="5"/>
        <v>8609004</v>
      </c>
      <c r="L32" s="142">
        <v>8609004</v>
      </c>
      <c r="M32" s="142"/>
      <c r="N32" s="142">
        <f t="shared" si="6"/>
        <v>47680083</v>
      </c>
      <c r="O32" s="142">
        <v>47676010</v>
      </c>
      <c r="P32" s="142">
        <v>4073</v>
      </c>
      <c r="Q32" s="142">
        <f t="shared" si="7"/>
        <v>2100435</v>
      </c>
      <c r="R32" s="142">
        <v>2050649</v>
      </c>
      <c r="S32" s="142">
        <v>49786</v>
      </c>
    </row>
    <row r="33" spans="1:19" x14ac:dyDescent="0.2">
      <c r="A33" s="151">
        <v>21</v>
      </c>
      <c r="B33" s="152" t="s">
        <v>77</v>
      </c>
      <c r="C33" s="153" t="s">
        <v>38</v>
      </c>
      <c r="D33" s="148">
        <f t="shared" si="2"/>
        <v>37357064</v>
      </c>
      <c r="E33" s="148">
        <f t="shared" si="8"/>
        <v>37312660</v>
      </c>
      <c r="F33" s="148">
        <v>1496583</v>
      </c>
      <c r="G33" s="148">
        <f t="shared" si="3"/>
        <v>44404</v>
      </c>
      <c r="H33" s="142"/>
      <c r="I33" s="142"/>
      <c r="J33" s="144"/>
      <c r="K33" s="142">
        <f t="shared" si="5"/>
        <v>4401408</v>
      </c>
      <c r="L33" s="142">
        <v>4401408</v>
      </c>
      <c r="M33" s="142"/>
      <c r="N33" s="142">
        <f t="shared" si="6"/>
        <v>30404455</v>
      </c>
      <c r="O33" s="142">
        <v>30404455</v>
      </c>
      <c r="P33" s="142"/>
      <c r="Q33" s="142">
        <f t="shared" si="7"/>
        <v>2551201</v>
      </c>
      <c r="R33" s="142">
        <v>2506797</v>
      </c>
      <c r="S33" s="142">
        <v>44404</v>
      </c>
    </row>
    <row r="34" spans="1:19" ht="15" customHeight="1" x14ac:dyDescent="0.2">
      <c r="A34" s="151">
        <v>22</v>
      </c>
      <c r="B34" s="155" t="s">
        <v>78</v>
      </c>
      <c r="C34" s="153" t="s">
        <v>79</v>
      </c>
      <c r="D34" s="148">
        <f t="shared" si="2"/>
        <v>18709412</v>
      </c>
      <c r="E34" s="148">
        <f t="shared" si="8"/>
        <v>18709412</v>
      </c>
      <c r="F34" s="148">
        <v>1336298</v>
      </c>
      <c r="G34" s="148"/>
      <c r="H34" s="142">
        <f t="shared" si="4"/>
        <v>3471142</v>
      </c>
      <c r="I34" s="142">
        <v>3471142</v>
      </c>
      <c r="J34" s="144"/>
      <c r="K34" s="142">
        <f t="shared" si="5"/>
        <v>3085787</v>
      </c>
      <c r="L34" s="142">
        <v>3085787</v>
      </c>
      <c r="M34" s="142"/>
      <c r="N34" s="142">
        <f t="shared" si="6"/>
        <v>11617579</v>
      </c>
      <c r="O34" s="142">
        <v>11617579</v>
      </c>
      <c r="P34" s="142"/>
      <c r="Q34" s="142">
        <f t="shared" si="7"/>
        <v>534904</v>
      </c>
      <c r="R34" s="142">
        <v>534904</v>
      </c>
      <c r="S34" s="142"/>
    </row>
    <row r="35" spans="1:19" x14ac:dyDescent="0.2">
      <c r="A35" s="151">
        <v>23</v>
      </c>
      <c r="B35" s="155" t="s">
        <v>80</v>
      </c>
      <c r="C35" s="153" t="s">
        <v>81</v>
      </c>
      <c r="D35" s="148"/>
      <c r="E35" s="148"/>
      <c r="F35" s="148"/>
      <c r="G35" s="148"/>
      <c r="H35" s="142"/>
      <c r="I35" s="142"/>
      <c r="J35" s="144"/>
      <c r="K35" s="142"/>
      <c r="L35" s="142"/>
      <c r="M35" s="142"/>
      <c r="N35" s="142"/>
      <c r="O35" s="142"/>
      <c r="P35" s="142"/>
      <c r="Q35" s="142"/>
      <c r="R35" s="142"/>
      <c r="S35" s="142"/>
    </row>
    <row r="36" spans="1:19" ht="25.5" x14ac:dyDescent="0.2">
      <c r="A36" s="151">
        <v>24</v>
      </c>
      <c r="B36" s="155" t="s">
        <v>82</v>
      </c>
      <c r="C36" s="153" t="s">
        <v>83</v>
      </c>
      <c r="D36" s="148"/>
      <c r="E36" s="148"/>
      <c r="F36" s="148"/>
      <c r="G36" s="148"/>
      <c r="H36" s="142"/>
      <c r="I36" s="142"/>
      <c r="J36" s="144"/>
      <c r="K36" s="142"/>
      <c r="L36" s="142"/>
      <c r="M36" s="142"/>
      <c r="N36" s="142"/>
      <c r="O36" s="142"/>
      <c r="P36" s="142"/>
      <c r="Q36" s="142"/>
      <c r="R36" s="142"/>
      <c r="S36" s="142"/>
    </row>
    <row r="37" spans="1:19" x14ac:dyDescent="0.2">
      <c r="A37" s="151">
        <v>25</v>
      </c>
      <c r="B37" s="152" t="s">
        <v>84</v>
      </c>
      <c r="C37" s="153" t="s">
        <v>85</v>
      </c>
      <c r="D37" s="148">
        <f t="shared" si="2"/>
        <v>278122230</v>
      </c>
      <c r="E37" s="148">
        <f t="shared" si="8"/>
        <v>277764309</v>
      </c>
      <c r="F37" s="148">
        <v>31576175</v>
      </c>
      <c r="G37" s="148">
        <f t="shared" si="3"/>
        <v>357921</v>
      </c>
      <c r="H37" s="142">
        <f t="shared" si="4"/>
        <v>37691766</v>
      </c>
      <c r="I37" s="142">
        <v>37691766</v>
      </c>
      <c r="J37" s="144"/>
      <c r="K37" s="142">
        <f t="shared" si="5"/>
        <v>38378944</v>
      </c>
      <c r="L37" s="142">
        <v>38378944</v>
      </c>
      <c r="M37" s="142"/>
      <c r="N37" s="142">
        <f t="shared" si="6"/>
        <v>192524885</v>
      </c>
      <c r="O37" s="142">
        <v>192524885</v>
      </c>
      <c r="P37" s="142"/>
      <c r="Q37" s="142">
        <f t="shared" si="7"/>
        <v>9526635</v>
      </c>
      <c r="R37" s="142">
        <v>9168714</v>
      </c>
      <c r="S37" s="142">
        <v>357921</v>
      </c>
    </row>
    <row r="38" spans="1:19" x14ac:dyDescent="0.2">
      <c r="A38" s="151">
        <v>26</v>
      </c>
      <c r="B38" s="155" t="s">
        <v>86</v>
      </c>
      <c r="C38" s="153" t="s">
        <v>87</v>
      </c>
      <c r="D38" s="148">
        <f t="shared" si="2"/>
        <v>0</v>
      </c>
      <c r="E38" s="148"/>
      <c r="F38" s="148"/>
      <c r="G38" s="148">
        <f t="shared" si="3"/>
        <v>0</v>
      </c>
      <c r="H38" s="142"/>
      <c r="I38" s="142"/>
      <c r="J38" s="144"/>
      <c r="K38" s="142"/>
      <c r="L38" s="142"/>
      <c r="M38" s="142"/>
      <c r="N38" s="142"/>
      <c r="O38" s="142"/>
      <c r="P38" s="142"/>
      <c r="Q38" s="142"/>
      <c r="R38" s="142"/>
      <c r="S38" s="142"/>
    </row>
    <row r="39" spans="1:19" x14ac:dyDescent="0.2">
      <c r="A39" s="151">
        <v>27</v>
      </c>
      <c r="B39" s="154" t="s">
        <v>88</v>
      </c>
      <c r="C39" s="153" t="s">
        <v>89</v>
      </c>
      <c r="D39" s="148"/>
      <c r="E39" s="148"/>
      <c r="F39" s="148"/>
      <c r="G39" s="148"/>
      <c r="H39" s="142"/>
      <c r="I39" s="142"/>
      <c r="J39" s="144"/>
      <c r="K39" s="142"/>
      <c r="L39" s="142"/>
      <c r="M39" s="142"/>
      <c r="N39" s="142"/>
      <c r="O39" s="142"/>
      <c r="P39" s="142"/>
      <c r="Q39" s="142"/>
      <c r="R39" s="142"/>
      <c r="S39" s="142"/>
    </row>
    <row r="40" spans="1:19" x14ac:dyDescent="0.2">
      <c r="A40" s="151">
        <v>28</v>
      </c>
      <c r="B40" s="154" t="s">
        <v>90</v>
      </c>
      <c r="C40" s="153" t="s">
        <v>39</v>
      </c>
      <c r="D40" s="148">
        <f t="shared" si="2"/>
        <v>56286000</v>
      </c>
      <c r="E40" s="148">
        <f t="shared" si="8"/>
        <v>56113731</v>
      </c>
      <c r="F40" s="148">
        <v>2865870</v>
      </c>
      <c r="G40" s="148">
        <f t="shared" si="3"/>
        <v>172269</v>
      </c>
      <c r="H40" s="142"/>
      <c r="I40" s="142"/>
      <c r="J40" s="144"/>
      <c r="K40" s="142">
        <f t="shared" si="5"/>
        <v>9400924</v>
      </c>
      <c r="L40" s="142">
        <v>9400924</v>
      </c>
      <c r="M40" s="142"/>
      <c r="N40" s="142">
        <f t="shared" si="6"/>
        <v>45916266</v>
      </c>
      <c r="O40" s="142">
        <v>45912193</v>
      </c>
      <c r="P40" s="142">
        <v>4073</v>
      </c>
      <c r="Q40" s="142">
        <f t="shared" si="7"/>
        <v>968810</v>
      </c>
      <c r="R40" s="142">
        <v>800614</v>
      </c>
      <c r="S40" s="142">
        <v>168196</v>
      </c>
    </row>
    <row r="41" spans="1:19" x14ac:dyDescent="0.2">
      <c r="A41" s="151">
        <v>29</v>
      </c>
      <c r="B41" s="152" t="s">
        <v>91</v>
      </c>
      <c r="C41" s="153" t="s">
        <v>37</v>
      </c>
      <c r="D41" s="148">
        <f t="shared" si="2"/>
        <v>96042159</v>
      </c>
      <c r="E41" s="148">
        <f t="shared" si="8"/>
        <v>96020630</v>
      </c>
      <c r="F41" s="148">
        <v>3602120</v>
      </c>
      <c r="G41" s="148">
        <f t="shared" si="3"/>
        <v>21529</v>
      </c>
      <c r="H41" s="142"/>
      <c r="I41" s="142"/>
      <c r="J41" s="144"/>
      <c r="K41" s="142">
        <f t="shared" si="5"/>
        <v>14260812</v>
      </c>
      <c r="L41" s="142">
        <v>14260812</v>
      </c>
      <c r="M41" s="142"/>
      <c r="N41" s="142">
        <f t="shared" si="6"/>
        <v>77546838</v>
      </c>
      <c r="O41" s="142">
        <v>77546838</v>
      </c>
      <c r="P41" s="142"/>
      <c r="Q41" s="142">
        <f t="shared" si="7"/>
        <v>4234509</v>
      </c>
      <c r="R41" s="142">
        <v>4212980</v>
      </c>
      <c r="S41" s="142">
        <v>21529</v>
      </c>
    </row>
    <row r="42" spans="1:19" x14ac:dyDescent="0.2">
      <c r="A42" s="151">
        <v>30</v>
      </c>
      <c r="B42" s="154" t="s">
        <v>92</v>
      </c>
      <c r="C42" s="153" t="s">
        <v>16</v>
      </c>
      <c r="D42" s="148">
        <f t="shared" si="2"/>
        <v>19790043</v>
      </c>
      <c r="E42" s="148">
        <f t="shared" si="8"/>
        <v>19783315</v>
      </c>
      <c r="F42" s="148">
        <v>636478</v>
      </c>
      <c r="G42" s="148">
        <f t="shared" si="3"/>
        <v>6728</v>
      </c>
      <c r="H42" s="142">
        <f t="shared" si="4"/>
        <v>2248752</v>
      </c>
      <c r="I42" s="142">
        <v>2248752</v>
      </c>
      <c r="J42" s="144"/>
      <c r="K42" s="142">
        <f t="shared" si="5"/>
        <v>2221544</v>
      </c>
      <c r="L42" s="142">
        <v>2221544</v>
      </c>
      <c r="M42" s="142"/>
      <c r="N42" s="142">
        <f t="shared" si="6"/>
        <v>14656381</v>
      </c>
      <c r="O42" s="142">
        <v>14656381</v>
      </c>
      <c r="P42" s="142"/>
      <c r="Q42" s="142">
        <f t="shared" si="7"/>
        <v>663366</v>
      </c>
      <c r="R42" s="142">
        <v>656638</v>
      </c>
      <c r="S42" s="142">
        <v>6728</v>
      </c>
    </row>
    <row r="43" spans="1:19" x14ac:dyDescent="0.2">
      <c r="A43" s="151">
        <v>31</v>
      </c>
      <c r="B43" s="155" t="s">
        <v>93</v>
      </c>
      <c r="C43" s="153" t="s">
        <v>21</v>
      </c>
      <c r="D43" s="148">
        <f t="shared" si="2"/>
        <v>74502974</v>
      </c>
      <c r="E43" s="148">
        <f t="shared" si="8"/>
        <v>74402056</v>
      </c>
      <c r="F43" s="148">
        <v>3175508</v>
      </c>
      <c r="G43" s="148">
        <f t="shared" si="3"/>
        <v>100918</v>
      </c>
      <c r="H43" s="142">
        <f t="shared" si="4"/>
        <v>9129261</v>
      </c>
      <c r="I43" s="142">
        <v>9129261</v>
      </c>
      <c r="J43" s="144"/>
      <c r="K43" s="142">
        <f t="shared" si="5"/>
        <v>9038308</v>
      </c>
      <c r="L43" s="142">
        <v>9038308</v>
      </c>
      <c r="M43" s="142"/>
      <c r="N43" s="142">
        <f t="shared" si="6"/>
        <v>51325848</v>
      </c>
      <c r="O43" s="142">
        <v>51325848</v>
      </c>
      <c r="P43" s="142"/>
      <c r="Q43" s="142">
        <f t="shared" si="7"/>
        <v>5009557</v>
      </c>
      <c r="R43" s="142">
        <v>4908639</v>
      </c>
      <c r="S43" s="142">
        <v>100918</v>
      </c>
    </row>
    <row r="44" spans="1:19" x14ac:dyDescent="0.2">
      <c r="A44" s="151">
        <v>32</v>
      </c>
      <c r="B44" s="154" t="s">
        <v>94</v>
      </c>
      <c r="C44" s="153" t="s">
        <v>24</v>
      </c>
      <c r="D44" s="148">
        <f t="shared" si="2"/>
        <v>31071383</v>
      </c>
      <c r="E44" s="148">
        <f t="shared" si="8"/>
        <v>30997377</v>
      </c>
      <c r="F44" s="148">
        <v>712167</v>
      </c>
      <c r="G44" s="148">
        <f t="shared" si="3"/>
        <v>74006</v>
      </c>
      <c r="H44" s="142">
        <f t="shared" si="4"/>
        <v>3212503</v>
      </c>
      <c r="I44" s="142">
        <v>3212503</v>
      </c>
      <c r="J44" s="144"/>
      <c r="K44" s="142">
        <f t="shared" si="5"/>
        <v>5084960</v>
      </c>
      <c r="L44" s="142">
        <v>5084960</v>
      </c>
      <c r="M44" s="142"/>
      <c r="N44" s="142">
        <f t="shared" si="6"/>
        <v>22078261</v>
      </c>
      <c r="O44" s="142">
        <v>22078261</v>
      </c>
      <c r="P44" s="142"/>
      <c r="Q44" s="142">
        <f t="shared" si="7"/>
        <v>695659</v>
      </c>
      <c r="R44" s="142">
        <v>621653</v>
      </c>
      <c r="S44" s="142">
        <v>74006</v>
      </c>
    </row>
    <row r="45" spans="1:19" x14ac:dyDescent="0.2">
      <c r="A45" s="151">
        <v>33</v>
      </c>
      <c r="B45" s="152" t="s">
        <v>95</v>
      </c>
      <c r="C45" s="153" t="s">
        <v>214</v>
      </c>
      <c r="D45" s="148">
        <f t="shared" si="2"/>
        <v>73328854</v>
      </c>
      <c r="E45" s="148">
        <f t="shared" si="8"/>
        <v>73229282</v>
      </c>
      <c r="F45" s="148">
        <v>3939281</v>
      </c>
      <c r="G45" s="148">
        <f t="shared" si="3"/>
        <v>99572</v>
      </c>
      <c r="H45" s="142">
        <f t="shared" si="4"/>
        <v>9699840</v>
      </c>
      <c r="I45" s="142">
        <v>9699840</v>
      </c>
      <c r="J45" s="144"/>
      <c r="K45" s="142">
        <f t="shared" si="5"/>
        <v>8290152</v>
      </c>
      <c r="L45" s="142">
        <v>8290152</v>
      </c>
      <c r="M45" s="142"/>
      <c r="N45" s="142">
        <f t="shared" si="6"/>
        <v>52576407</v>
      </c>
      <c r="O45" s="142">
        <v>52576407</v>
      </c>
      <c r="P45" s="142"/>
      <c r="Q45" s="142">
        <f t="shared" si="7"/>
        <v>2762455</v>
      </c>
      <c r="R45" s="142">
        <v>2662883</v>
      </c>
      <c r="S45" s="142">
        <v>99572</v>
      </c>
    </row>
    <row r="46" spans="1:19" x14ac:dyDescent="0.2">
      <c r="A46" s="151">
        <v>34</v>
      </c>
      <c r="B46" s="156" t="s">
        <v>96</v>
      </c>
      <c r="C46" s="157" t="s">
        <v>215</v>
      </c>
      <c r="D46" s="148">
        <f t="shared" si="2"/>
        <v>25056953</v>
      </c>
      <c r="E46" s="148">
        <f t="shared" si="8"/>
        <v>25030042</v>
      </c>
      <c r="F46" s="148">
        <v>564229</v>
      </c>
      <c r="G46" s="148">
        <f t="shared" si="3"/>
        <v>26911</v>
      </c>
      <c r="H46" s="142">
        <f t="shared" si="4"/>
        <v>3274835</v>
      </c>
      <c r="I46" s="142">
        <v>3274835</v>
      </c>
      <c r="J46" s="144"/>
      <c r="K46" s="142">
        <f t="shared" si="5"/>
        <v>2546648</v>
      </c>
      <c r="L46" s="142">
        <v>2546648</v>
      </c>
      <c r="M46" s="142"/>
      <c r="N46" s="142">
        <f t="shared" si="6"/>
        <v>18395835</v>
      </c>
      <c r="O46" s="142">
        <v>18395835</v>
      </c>
      <c r="P46" s="142"/>
      <c r="Q46" s="142">
        <f t="shared" si="7"/>
        <v>839635</v>
      </c>
      <c r="R46" s="142">
        <v>812724</v>
      </c>
      <c r="S46" s="142">
        <v>26911</v>
      </c>
    </row>
    <row r="47" spans="1:19" x14ac:dyDescent="0.2">
      <c r="A47" s="151">
        <v>35</v>
      </c>
      <c r="B47" s="152" t="s">
        <v>97</v>
      </c>
      <c r="C47" s="153" t="s">
        <v>216</v>
      </c>
      <c r="D47" s="148">
        <f t="shared" si="2"/>
        <v>20044981</v>
      </c>
      <c r="E47" s="148">
        <f t="shared" si="8"/>
        <v>19957519</v>
      </c>
      <c r="F47" s="148">
        <v>491980</v>
      </c>
      <c r="G47" s="148">
        <f t="shared" si="3"/>
        <v>87462</v>
      </c>
      <c r="H47" s="142">
        <f t="shared" si="4"/>
        <v>2675487</v>
      </c>
      <c r="I47" s="142">
        <v>2675487</v>
      </c>
      <c r="J47" s="144"/>
      <c r="K47" s="142">
        <f t="shared" si="5"/>
        <v>1750560</v>
      </c>
      <c r="L47" s="142">
        <v>1750560</v>
      </c>
      <c r="M47" s="142"/>
      <c r="N47" s="142">
        <f t="shared" si="6"/>
        <v>14261254</v>
      </c>
      <c r="O47" s="142">
        <v>14261254</v>
      </c>
      <c r="P47" s="142"/>
      <c r="Q47" s="142">
        <f t="shared" si="7"/>
        <v>1357680</v>
      </c>
      <c r="R47" s="142">
        <v>1270218</v>
      </c>
      <c r="S47" s="142">
        <v>87462</v>
      </c>
    </row>
    <row r="48" spans="1:19" x14ac:dyDescent="0.2">
      <c r="A48" s="151">
        <v>36</v>
      </c>
      <c r="B48" s="152" t="s">
        <v>98</v>
      </c>
      <c r="C48" s="153" t="s">
        <v>23</v>
      </c>
      <c r="D48" s="148">
        <f t="shared" si="2"/>
        <v>35145829</v>
      </c>
      <c r="E48" s="148">
        <f t="shared" si="8"/>
        <v>35145829</v>
      </c>
      <c r="F48" s="148">
        <v>949556</v>
      </c>
      <c r="G48" s="148"/>
      <c r="H48" s="142">
        <f t="shared" si="4"/>
        <v>4128306</v>
      </c>
      <c r="I48" s="142">
        <v>4128306</v>
      </c>
      <c r="J48" s="144"/>
      <c r="K48" s="142">
        <f t="shared" si="5"/>
        <v>3884576</v>
      </c>
      <c r="L48" s="142">
        <v>3884576</v>
      </c>
      <c r="M48" s="142"/>
      <c r="N48" s="142">
        <f t="shared" si="6"/>
        <v>24990800</v>
      </c>
      <c r="O48" s="142">
        <v>24990800</v>
      </c>
      <c r="P48" s="142"/>
      <c r="Q48" s="142">
        <f t="shared" si="7"/>
        <v>2142147</v>
      </c>
      <c r="R48" s="142">
        <v>2142147</v>
      </c>
      <c r="S48" s="142"/>
    </row>
    <row r="49" spans="1:19" x14ac:dyDescent="0.2">
      <c r="A49" s="151">
        <v>37</v>
      </c>
      <c r="B49" s="155" t="s">
        <v>99</v>
      </c>
      <c r="C49" s="153" t="s">
        <v>20</v>
      </c>
      <c r="D49" s="148">
        <f t="shared" si="2"/>
        <v>13745006</v>
      </c>
      <c r="E49" s="148">
        <f t="shared" si="8"/>
        <v>13745006</v>
      </c>
      <c r="F49" s="148">
        <v>306197</v>
      </c>
      <c r="G49" s="148"/>
      <c r="H49" s="142">
        <f t="shared" si="4"/>
        <v>1951475</v>
      </c>
      <c r="I49" s="142">
        <v>1951475</v>
      </c>
      <c r="J49" s="144"/>
      <c r="K49" s="142">
        <f t="shared" si="5"/>
        <v>1369188</v>
      </c>
      <c r="L49" s="142">
        <v>1369188</v>
      </c>
      <c r="M49" s="142"/>
      <c r="N49" s="142">
        <f t="shared" si="6"/>
        <v>9861895</v>
      </c>
      <c r="O49" s="142">
        <v>9861895</v>
      </c>
      <c r="P49" s="142"/>
      <c r="Q49" s="142">
        <f t="shared" si="7"/>
        <v>562448</v>
      </c>
      <c r="R49" s="142">
        <v>562448</v>
      </c>
      <c r="S49" s="142"/>
    </row>
    <row r="50" spans="1:19" x14ac:dyDescent="0.2">
      <c r="A50" s="151">
        <v>38</v>
      </c>
      <c r="B50" s="154" t="s">
        <v>100</v>
      </c>
      <c r="C50" s="153" t="s">
        <v>101</v>
      </c>
      <c r="D50" s="148">
        <f t="shared" si="2"/>
        <v>19258626</v>
      </c>
      <c r="E50" s="148">
        <f t="shared" si="8"/>
        <v>19258626</v>
      </c>
      <c r="F50" s="148">
        <v>443814</v>
      </c>
      <c r="G50" s="148"/>
      <c r="H50" s="142">
        <f t="shared" si="4"/>
        <v>5298232</v>
      </c>
      <c r="I50" s="142">
        <v>5298232</v>
      </c>
      <c r="J50" s="144"/>
      <c r="K50" s="142">
        <f t="shared" si="5"/>
        <v>3528212</v>
      </c>
      <c r="L50" s="142">
        <v>3528212</v>
      </c>
      <c r="M50" s="142"/>
      <c r="N50" s="142">
        <f t="shared" si="6"/>
        <v>10432182</v>
      </c>
      <c r="O50" s="142">
        <v>10432182</v>
      </c>
      <c r="P50" s="142"/>
      <c r="Q50" s="142"/>
      <c r="R50" s="142"/>
      <c r="S50" s="142"/>
    </row>
    <row r="51" spans="1:19" x14ac:dyDescent="0.2">
      <c r="A51" s="151">
        <v>39</v>
      </c>
      <c r="B51" s="155" t="s">
        <v>102</v>
      </c>
      <c r="C51" s="153" t="s">
        <v>103</v>
      </c>
      <c r="D51" s="148">
        <f t="shared" si="2"/>
        <v>93153861</v>
      </c>
      <c r="E51" s="148">
        <f t="shared" si="8"/>
        <v>92927011</v>
      </c>
      <c r="F51" s="148">
        <v>1063090</v>
      </c>
      <c r="G51" s="148">
        <f t="shared" si="3"/>
        <v>226850</v>
      </c>
      <c r="H51" s="142">
        <f t="shared" si="4"/>
        <v>13363052</v>
      </c>
      <c r="I51" s="142">
        <v>13358257</v>
      </c>
      <c r="J51" s="144">
        <v>4795</v>
      </c>
      <c r="K51" s="142">
        <f t="shared" si="5"/>
        <v>12370624</v>
      </c>
      <c r="L51" s="142">
        <v>12370624</v>
      </c>
      <c r="M51" s="142"/>
      <c r="N51" s="142">
        <f t="shared" si="6"/>
        <v>64291735</v>
      </c>
      <c r="O51" s="142">
        <v>64287662</v>
      </c>
      <c r="P51" s="142">
        <v>4073</v>
      </c>
      <c r="Q51" s="142">
        <f t="shared" si="7"/>
        <v>3128450</v>
      </c>
      <c r="R51" s="142">
        <v>2910468</v>
      </c>
      <c r="S51" s="142">
        <v>217982</v>
      </c>
    </row>
    <row r="52" spans="1:19" x14ac:dyDescent="0.2">
      <c r="A52" s="151">
        <v>40</v>
      </c>
      <c r="B52" s="152" t="s">
        <v>104</v>
      </c>
      <c r="C52" s="153" t="s">
        <v>221</v>
      </c>
      <c r="D52" s="148">
        <f t="shared" si="2"/>
        <v>30416963</v>
      </c>
      <c r="E52" s="148">
        <f t="shared" si="8"/>
        <v>30303691</v>
      </c>
      <c r="F52" s="148">
        <v>426612</v>
      </c>
      <c r="G52" s="148">
        <f t="shared" si="3"/>
        <v>113272</v>
      </c>
      <c r="H52" s="142">
        <f t="shared" si="4"/>
        <v>3389910</v>
      </c>
      <c r="I52" s="142">
        <v>3380320</v>
      </c>
      <c r="J52" s="144">
        <v>9590</v>
      </c>
      <c r="K52" s="142">
        <f t="shared" si="5"/>
        <v>4261780</v>
      </c>
      <c r="L52" s="142">
        <v>4261780</v>
      </c>
      <c r="M52" s="142"/>
      <c r="N52" s="142">
        <f t="shared" si="6"/>
        <v>21418358</v>
      </c>
      <c r="O52" s="142">
        <v>21410211</v>
      </c>
      <c r="P52" s="142">
        <v>8147</v>
      </c>
      <c r="Q52" s="142">
        <f t="shared" si="7"/>
        <v>1346915</v>
      </c>
      <c r="R52" s="142">
        <v>1251380</v>
      </c>
      <c r="S52" s="142">
        <v>95535</v>
      </c>
    </row>
    <row r="53" spans="1:19" x14ac:dyDescent="0.2">
      <c r="A53" s="151">
        <v>41</v>
      </c>
      <c r="B53" s="152" t="s">
        <v>105</v>
      </c>
      <c r="C53" s="153" t="s">
        <v>2</v>
      </c>
      <c r="D53" s="148">
        <f t="shared" si="2"/>
        <v>52481306</v>
      </c>
      <c r="E53" s="148">
        <f t="shared" si="8"/>
        <v>52391153</v>
      </c>
      <c r="F53" s="148">
        <v>6467990</v>
      </c>
      <c r="G53" s="148">
        <f t="shared" si="3"/>
        <v>90153</v>
      </c>
      <c r="H53" s="142"/>
      <c r="I53" s="142"/>
      <c r="J53" s="144"/>
      <c r="K53" s="142">
        <f t="shared" si="5"/>
        <v>8750716</v>
      </c>
      <c r="L53" s="142">
        <v>8750716</v>
      </c>
      <c r="M53" s="142"/>
      <c r="N53" s="142">
        <f t="shared" si="6"/>
        <v>40795902</v>
      </c>
      <c r="O53" s="142">
        <v>40795902</v>
      </c>
      <c r="P53" s="142"/>
      <c r="Q53" s="142">
        <f t="shared" si="7"/>
        <v>2934688</v>
      </c>
      <c r="R53" s="142">
        <v>2844535</v>
      </c>
      <c r="S53" s="142">
        <v>90153</v>
      </c>
    </row>
    <row r="54" spans="1:19" x14ac:dyDescent="0.2">
      <c r="A54" s="151">
        <v>42</v>
      </c>
      <c r="B54" s="155" t="s">
        <v>106</v>
      </c>
      <c r="C54" s="153" t="s">
        <v>3</v>
      </c>
      <c r="D54" s="148">
        <f t="shared" si="2"/>
        <v>21695594</v>
      </c>
      <c r="E54" s="148">
        <f t="shared" si="8"/>
        <v>21614860</v>
      </c>
      <c r="F54" s="148">
        <v>299317</v>
      </c>
      <c r="G54" s="148">
        <f t="shared" si="3"/>
        <v>80734</v>
      </c>
      <c r="H54" s="142">
        <f t="shared" si="4"/>
        <v>2857689</v>
      </c>
      <c r="I54" s="142">
        <v>2857689</v>
      </c>
      <c r="J54" s="144"/>
      <c r="K54" s="142">
        <f t="shared" si="5"/>
        <v>2342416</v>
      </c>
      <c r="L54" s="142">
        <v>2342416</v>
      </c>
      <c r="M54" s="142"/>
      <c r="N54" s="142">
        <f t="shared" si="6"/>
        <v>15071876</v>
      </c>
      <c r="O54" s="142">
        <v>15071876</v>
      </c>
      <c r="P54" s="142"/>
      <c r="Q54" s="142">
        <f t="shared" si="7"/>
        <v>1423613</v>
      </c>
      <c r="R54" s="142">
        <v>1342879</v>
      </c>
      <c r="S54" s="142">
        <v>80734</v>
      </c>
    </row>
    <row r="55" spans="1:19" x14ac:dyDescent="0.2">
      <c r="A55" s="151">
        <v>43</v>
      </c>
      <c r="B55" s="154" t="s">
        <v>152</v>
      </c>
      <c r="C55" s="153" t="s">
        <v>32</v>
      </c>
      <c r="D55" s="148">
        <f t="shared" si="2"/>
        <v>26346272</v>
      </c>
      <c r="E55" s="148">
        <f t="shared" si="8"/>
        <v>26346272</v>
      </c>
      <c r="F55" s="148">
        <v>402529</v>
      </c>
      <c r="G55" s="148"/>
      <c r="H55" s="142">
        <f t="shared" si="4"/>
        <v>3878977</v>
      </c>
      <c r="I55" s="142">
        <v>3878977</v>
      </c>
      <c r="J55" s="144"/>
      <c r="K55" s="142">
        <f t="shared" si="5"/>
        <v>3082236</v>
      </c>
      <c r="L55" s="142">
        <v>3082236</v>
      </c>
      <c r="M55" s="142"/>
      <c r="N55" s="142">
        <f t="shared" si="6"/>
        <v>18868360</v>
      </c>
      <c r="O55" s="142">
        <v>18868360</v>
      </c>
      <c r="P55" s="142"/>
      <c r="Q55" s="142">
        <f t="shared" si="7"/>
        <v>516699</v>
      </c>
      <c r="R55" s="142">
        <v>516699</v>
      </c>
      <c r="S55" s="142"/>
    </row>
    <row r="56" spans="1:19" x14ac:dyDescent="0.2">
      <c r="A56" s="151">
        <v>44</v>
      </c>
      <c r="B56" s="155" t="s">
        <v>107</v>
      </c>
      <c r="C56" s="153" t="s">
        <v>217</v>
      </c>
      <c r="D56" s="148">
        <f t="shared" si="2"/>
        <v>34707123</v>
      </c>
      <c r="E56" s="148">
        <f t="shared" si="8"/>
        <v>34619661</v>
      </c>
      <c r="F56" s="148">
        <v>756892</v>
      </c>
      <c r="G56" s="148">
        <f t="shared" si="3"/>
        <v>87462</v>
      </c>
      <c r="H56" s="142">
        <f t="shared" si="4"/>
        <v>4300918</v>
      </c>
      <c r="I56" s="142">
        <v>4300918</v>
      </c>
      <c r="J56" s="144"/>
      <c r="K56" s="142">
        <f t="shared" si="5"/>
        <v>4793200</v>
      </c>
      <c r="L56" s="142">
        <v>4793200</v>
      </c>
      <c r="M56" s="142"/>
      <c r="N56" s="142">
        <f t="shared" si="6"/>
        <v>25051902</v>
      </c>
      <c r="O56" s="142">
        <v>25051902</v>
      </c>
      <c r="P56" s="142"/>
      <c r="Q56" s="142">
        <f t="shared" si="7"/>
        <v>561103</v>
      </c>
      <c r="R56" s="142">
        <v>473641</v>
      </c>
      <c r="S56" s="142">
        <v>87462</v>
      </c>
    </row>
    <row r="57" spans="1:19" x14ac:dyDescent="0.2">
      <c r="A57" s="151">
        <v>45</v>
      </c>
      <c r="B57" s="154" t="s">
        <v>108</v>
      </c>
      <c r="C57" s="153" t="s">
        <v>0</v>
      </c>
      <c r="D57" s="148">
        <f t="shared" si="2"/>
        <v>32227548</v>
      </c>
      <c r="E57" s="148">
        <f t="shared" si="8"/>
        <v>32200637</v>
      </c>
      <c r="F57" s="148">
        <v>2618160</v>
      </c>
      <c r="G57" s="148">
        <f t="shared" si="3"/>
        <v>26911</v>
      </c>
      <c r="H57" s="142">
        <f t="shared" si="4"/>
        <v>4981776</v>
      </c>
      <c r="I57" s="142">
        <v>4981776</v>
      </c>
      <c r="J57" s="144"/>
      <c r="K57" s="142">
        <f t="shared" si="5"/>
        <v>3911668</v>
      </c>
      <c r="L57" s="142">
        <v>3911668</v>
      </c>
      <c r="M57" s="142"/>
      <c r="N57" s="142">
        <f t="shared" si="6"/>
        <v>21230978</v>
      </c>
      <c r="O57" s="142">
        <v>21230978</v>
      </c>
      <c r="P57" s="142"/>
      <c r="Q57" s="142">
        <f t="shared" si="7"/>
        <v>2103126</v>
      </c>
      <c r="R57" s="142">
        <v>2076215</v>
      </c>
      <c r="S57" s="142">
        <v>26911</v>
      </c>
    </row>
    <row r="58" spans="1:19" x14ac:dyDescent="0.2">
      <c r="A58" s="151">
        <v>46</v>
      </c>
      <c r="B58" s="155" t="s">
        <v>109</v>
      </c>
      <c r="C58" s="153" t="s">
        <v>4</v>
      </c>
      <c r="D58" s="148">
        <f t="shared" si="2"/>
        <v>14348078</v>
      </c>
      <c r="E58" s="148">
        <f t="shared" si="8"/>
        <v>14340005</v>
      </c>
      <c r="F58" s="148">
        <v>1300479</v>
      </c>
      <c r="G58" s="148">
        <f t="shared" si="3"/>
        <v>8073</v>
      </c>
      <c r="H58" s="142">
        <f t="shared" si="4"/>
        <v>1635020</v>
      </c>
      <c r="I58" s="142">
        <v>1635020</v>
      </c>
      <c r="J58" s="144"/>
      <c r="K58" s="142">
        <f t="shared" si="5"/>
        <v>1458800</v>
      </c>
      <c r="L58" s="142">
        <v>1458800</v>
      </c>
      <c r="M58" s="142"/>
      <c r="N58" s="142">
        <f t="shared" si="6"/>
        <v>10126671</v>
      </c>
      <c r="O58" s="142">
        <v>10126671</v>
      </c>
      <c r="P58" s="142"/>
      <c r="Q58" s="142">
        <f t="shared" si="7"/>
        <v>1127587</v>
      </c>
      <c r="R58" s="142">
        <v>1119514</v>
      </c>
      <c r="S58" s="142">
        <v>8073</v>
      </c>
    </row>
    <row r="59" spans="1:19" x14ac:dyDescent="0.2">
      <c r="A59" s="151">
        <v>47</v>
      </c>
      <c r="B59" s="154" t="s">
        <v>110</v>
      </c>
      <c r="C59" s="153" t="s">
        <v>1</v>
      </c>
      <c r="D59" s="148">
        <f t="shared" si="2"/>
        <v>23513906</v>
      </c>
      <c r="E59" s="148">
        <f t="shared" si="8"/>
        <v>23513906</v>
      </c>
      <c r="F59" s="148">
        <v>8821237</v>
      </c>
      <c r="G59" s="148"/>
      <c r="H59" s="142">
        <f t="shared" si="4"/>
        <v>3524163</v>
      </c>
      <c r="I59" s="142">
        <v>3524163</v>
      </c>
      <c r="J59" s="144"/>
      <c r="K59" s="142">
        <f t="shared" si="5"/>
        <v>2619588</v>
      </c>
      <c r="L59" s="142">
        <v>2619588</v>
      </c>
      <c r="M59" s="142"/>
      <c r="N59" s="142">
        <f t="shared" si="6"/>
        <v>16269479</v>
      </c>
      <c r="O59" s="142">
        <v>16269479</v>
      </c>
      <c r="P59" s="142"/>
      <c r="Q59" s="142">
        <f t="shared" si="7"/>
        <v>1100676</v>
      </c>
      <c r="R59" s="142">
        <v>1100676</v>
      </c>
      <c r="S59" s="142"/>
    </row>
    <row r="60" spans="1:19" x14ac:dyDescent="0.2">
      <c r="A60" s="151">
        <v>48</v>
      </c>
      <c r="B60" s="155" t="s">
        <v>111</v>
      </c>
      <c r="C60" s="153" t="s">
        <v>218</v>
      </c>
      <c r="D60" s="148">
        <f t="shared" si="2"/>
        <v>44686854</v>
      </c>
      <c r="E60" s="148">
        <f t="shared" si="8"/>
        <v>44662634</v>
      </c>
      <c r="F60" s="148">
        <v>1823423</v>
      </c>
      <c r="G60" s="148">
        <f t="shared" si="3"/>
        <v>24220</v>
      </c>
      <c r="H60" s="142">
        <f t="shared" si="4"/>
        <v>5533176</v>
      </c>
      <c r="I60" s="142">
        <v>5533176</v>
      </c>
      <c r="J60" s="144"/>
      <c r="K60" s="142">
        <f t="shared" si="5"/>
        <v>4868224</v>
      </c>
      <c r="L60" s="142">
        <v>4868224</v>
      </c>
      <c r="M60" s="142"/>
      <c r="N60" s="142">
        <f t="shared" si="6"/>
        <v>30893272</v>
      </c>
      <c r="O60" s="142">
        <v>30893272</v>
      </c>
      <c r="P60" s="142"/>
      <c r="Q60" s="142">
        <f t="shared" si="7"/>
        <v>3392182</v>
      </c>
      <c r="R60" s="142">
        <v>3367962</v>
      </c>
      <c r="S60" s="142">
        <v>24220</v>
      </c>
    </row>
    <row r="61" spans="1:19" x14ac:dyDescent="0.2">
      <c r="A61" s="151">
        <v>49</v>
      </c>
      <c r="B61" s="155" t="s">
        <v>112</v>
      </c>
      <c r="C61" s="153" t="s">
        <v>25</v>
      </c>
      <c r="D61" s="148">
        <f t="shared" si="2"/>
        <v>122853105</v>
      </c>
      <c r="E61" s="148">
        <f t="shared" si="8"/>
        <v>122445103</v>
      </c>
      <c r="F61" s="148">
        <v>3192710</v>
      </c>
      <c r="G61" s="148">
        <f t="shared" si="3"/>
        <v>408002</v>
      </c>
      <c r="H61" s="142">
        <f t="shared" si="4"/>
        <v>15036430</v>
      </c>
      <c r="I61" s="142">
        <v>15036430</v>
      </c>
      <c r="J61" s="144"/>
      <c r="K61" s="142">
        <f t="shared" si="5"/>
        <v>13504320</v>
      </c>
      <c r="L61" s="142">
        <v>13504320</v>
      </c>
      <c r="M61" s="142"/>
      <c r="N61" s="142">
        <f t="shared" si="6"/>
        <v>88247871</v>
      </c>
      <c r="O61" s="142">
        <v>88215283</v>
      </c>
      <c r="P61" s="142">
        <v>32588</v>
      </c>
      <c r="Q61" s="142">
        <f t="shared" si="7"/>
        <v>6064484</v>
      </c>
      <c r="R61" s="142">
        <v>5689070</v>
      </c>
      <c r="S61" s="142">
        <v>375414</v>
      </c>
    </row>
    <row r="62" spans="1:19" x14ac:dyDescent="0.2">
      <c r="A62" s="151">
        <v>50</v>
      </c>
      <c r="B62" s="155" t="s">
        <v>160</v>
      </c>
      <c r="C62" s="153" t="s">
        <v>52</v>
      </c>
      <c r="D62" s="148">
        <f t="shared" si="2"/>
        <v>27694473</v>
      </c>
      <c r="E62" s="148">
        <f t="shared" si="8"/>
        <v>27686400</v>
      </c>
      <c r="F62" s="148">
        <v>2559672</v>
      </c>
      <c r="G62" s="148">
        <f t="shared" si="3"/>
        <v>8073</v>
      </c>
      <c r="H62" s="142">
        <f t="shared" si="4"/>
        <v>3926925</v>
      </c>
      <c r="I62" s="142">
        <v>3926925</v>
      </c>
      <c r="J62" s="144"/>
      <c r="K62" s="142">
        <f t="shared" si="5"/>
        <v>3086404</v>
      </c>
      <c r="L62" s="142">
        <v>3086404</v>
      </c>
      <c r="M62" s="142"/>
      <c r="N62" s="142">
        <f t="shared" si="6"/>
        <v>19349030</v>
      </c>
      <c r="O62" s="142">
        <v>19349030</v>
      </c>
      <c r="P62" s="142"/>
      <c r="Q62" s="142">
        <f t="shared" si="7"/>
        <v>1332114</v>
      </c>
      <c r="R62" s="142">
        <v>1324041</v>
      </c>
      <c r="S62" s="142">
        <v>8073</v>
      </c>
    </row>
    <row r="63" spans="1:19" x14ac:dyDescent="0.2">
      <c r="A63" s="151">
        <v>51</v>
      </c>
      <c r="B63" s="155" t="s">
        <v>113</v>
      </c>
      <c r="C63" s="153" t="s">
        <v>219</v>
      </c>
      <c r="D63" s="148">
        <f t="shared" si="2"/>
        <v>19599703</v>
      </c>
      <c r="E63" s="148">
        <f t="shared" si="8"/>
        <v>19579519</v>
      </c>
      <c r="F63" s="148">
        <v>650239</v>
      </c>
      <c r="G63" s="148">
        <f t="shared" si="3"/>
        <v>20184</v>
      </c>
      <c r="H63" s="142">
        <f t="shared" si="4"/>
        <v>2320674</v>
      </c>
      <c r="I63" s="142">
        <v>2320674</v>
      </c>
      <c r="J63" s="144"/>
      <c r="K63" s="142">
        <f t="shared" si="5"/>
        <v>1890188</v>
      </c>
      <c r="L63" s="142">
        <v>1890188</v>
      </c>
      <c r="M63" s="142"/>
      <c r="N63" s="142">
        <f t="shared" si="6"/>
        <v>13515807</v>
      </c>
      <c r="O63" s="142">
        <v>13515807</v>
      </c>
      <c r="P63" s="142"/>
      <c r="Q63" s="142">
        <f t="shared" si="7"/>
        <v>1873034</v>
      </c>
      <c r="R63" s="142">
        <v>1852850</v>
      </c>
      <c r="S63" s="142">
        <v>20184</v>
      </c>
    </row>
    <row r="64" spans="1:19" x14ac:dyDescent="0.2">
      <c r="A64" s="151">
        <v>52</v>
      </c>
      <c r="B64" s="154" t="s">
        <v>162</v>
      </c>
      <c r="C64" s="153" t="s">
        <v>220</v>
      </c>
      <c r="D64" s="148">
        <f t="shared" si="2"/>
        <v>25613099</v>
      </c>
      <c r="E64" s="148">
        <f t="shared" si="8"/>
        <v>25606371</v>
      </c>
      <c r="F64" s="148">
        <v>650239</v>
      </c>
      <c r="G64" s="148">
        <f t="shared" si="3"/>
        <v>6728</v>
      </c>
      <c r="H64" s="142">
        <f t="shared" si="4"/>
        <v>3154965</v>
      </c>
      <c r="I64" s="142">
        <v>3154965</v>
      </c>
      <c r="J64" s="144"/>
      <c r="K64" s="142">
        <f t="shared" si="5"/>
        <v>3794964</v>
      </c>
      <c r="L64" s="142">
        <v>3794964</v>
      </c>
      <c r="M64" s="142"/>
      <c r="N64" s="142">
        <f t="shared" si="6"/>
        <v>18049590</v>
      </c>
      <c r="O64" s="142">
        <v>18049590</v>
      </c>
      <c r="P64" s="142"/>
      <c r="Q64" s="142">
        <f t="shared" si="7"/>
        <v>613580</v>
      </c>
      <c r="R64" s="142">
        <v>606852</v>
      </c>
      <c r="S64" s="142">
        <v>6728</v>
      </c>
    </row>
    <row r="65" spans="1:19" x14ac:dyDescent="0.2">
      <c r="A65" s="151">
        <v>53</v>
      </c>
      <c r="B65" s="155" t="s">
        <v>223</v>
      </c>
      <c r="C65" s="153" t="s">
        <v>222</v>
      </c>
      <c r="D65" s="148"/>
      <c r="E65" s="148"/>
      <c r="F65" s="148"/>
      <c r="G65" s="148"/>
      <c r="H65" s="142"/>
      <c r="I65" s="142"/>
      <c r="J65" s="144"/>
      <c r="K65" s="142"/>
      <c r="L65" s="142"/>
      <c r="M65" s="142"/>
      <c r="N65" s="142"/>
      <c r="O65" s="142"/>
      <c r="P65" s="142"/>
      <c r="Q65" s="142"/>
      <c r="R65" s="142"/>
      <c r="S65" s="142"/>
    </row>
    <row r="66" spans="1:19" ht="15.75" customHeight="1" x14ac:dyDescent="0.2">
      <c r="A66" s="151">
        <v>54</v>
      </c>
      <c r="B66" s="155" t="s">
        <v>233</v>
      </c>
      <c r="C66" s="153" t="s">
        <v>234</v>
      </c>
      <c r="D66" s="148"/>
      <c r="E66" s="148"/>
      <c r="F66" s="148"/>
      <c r="G66" s="148"/>
      <c r="H66" s="142"/>
      <c r="I66" s="142"/>
      <c r="J66" s="144"/>
      <c r="K66" s="142"/>
      <c r="L66" s="142"/>
      <c r="M66" s="142"/>
      <c r="N66" s="142"/>
      <c r="O66" s="142"/>
      <c r="P66" s="142"/>
      <c r="Q66" s="142"/>
      <c r="R66" s="142"/>
      <c r="S66" s="142"/>
    </row>
    <row r="67" spans="1:19" ht="13.5" customHeight="1" x14ac:dyDescent="0.2">
      <c r="A67" s="151">
        <v>55</v>
      </c>
      <c r="B67" s="155" t="s">
        <v>114</v>
      </c>
      <c r="C67" s="153" t="s">
        <v>51</v>
      </c>
      <c r="D67" s="148">
        <f t="shared" si="2"/>
        <v>181652</v>
      </c>
      <c r="E67" s="148"/>
      <c r="F67" s="148"/>
      <c r="G67" s="148">
        <f t="shared" si="3"/>
        <v>181652</v>
      </c>
      <c r="H67" s="142"/>
      <c r="I67" s="142"/>
      <c r="J67" s="144"/>
      <c r="K67" s="142"/>
      <c r="L67" s="142"/>
      <c r="M67" s="142"/>
      <c r="N67" s="142"/>
      <c r="O67" s="142"/>
      <c r="P67" s="142"/>
      <c r="Q67" s="142">
        <f t="shared" si="7"/>
        <v>181652</v>
      </c>
      <c r="R67" s="142"/>
      <c r="S67" s="142">
        <v>181652</v>
      </c>
    </row>
    <row r="68" spans="1:19" ht="12" customHeight="1" x14ac:dyDescent="0.2">
      <c r="A68" s="151">
        <v>56</v>
      </c>
      <c r="B68" s="154" t="s">
        <v>115</v>
      </c>
      <c r="C68" s="153" t="s">
        <v>235</v>
      </c>
      <c r="D68" s="148">
        <f t="shared" si="2"/>
        <v>261041</v>
      </c>
      <c r="E68" s="148"/>
      <c r="F68" s="148"/>
      <c r="G68" s="148">
        <f t="shared" si="3"/>
        <v>261041</v>
      </c>
      <c r="H68" s="142"/>
      <c r="I68" s="142"/>
      <c r="J68" s="144"/>
      <c r="K68" s="142"/>
      <c r="L68" s="142"/>
      <c r="M68" s="142"/>
      <c r="N68" s="142"/>
      <c r="O68" s="142"/>
      <c r="P68" s="142"/>
      <c r="Q68" s="142">
        <f t="shared" si="7"/>
        <v>261041</v>
      </c>
      <c r="R68" s="142"/>
      <c r="S68" s="142">
        <v>261041</v>
      </c>
    </row>
    <row r="69" spans="1:19" ht="14.25" customHeight="1" x14ac:dyDescent="0.2">
      <c r="A69" s="151">
        <v>57</v>
      </c>
      <c r="B69" s="152" t="s">
        <v>116</v>
      </c>
      <c r="C69" s="153" t="s">
        <v>117</v>
      </c>
      <c r="D69" s="148">
        <f t="shared" si="2"/>
        <v>0</v>
      </c>
      <c r="E69" s="148"/>
      <c r="F69" s="148"/>
      <c r="G69" s="148">
        <f t="shared" si="3"/>
        <v>0</v>
      </c>
      <c r="H69" s="142"/>
      <c r="I69" s="142"/>
      <c r="J69" s="144"/>
      <c r="K69" s="142"/>
      <c r="L69" s="142"/>
      <c r="M69" s="142"/>
      <c r="N69" s="142"/>
      <c r="O69" s="142"/>
      <c r="P69" s="142"/>
      <c r="Q69" s="142"/>
      <c r="R69" s="142"/>
      <c r="S69" s="142"/>
    </row>
    <row r="70" spans="1:19" ht="12" customHeight="1" x14ac:dyDescent="0.2">
      <c r="A70" s="151">
        <v>58</v>
      </c>
      <c r="B70" s="154" t="s">
        <v>118</v>
      </c>
      <c r="C70" s="153" t="s">
        <v>236</v>
      </c>
      <c r="D70" s="148">
        <f t="shared" si="2"/>
        <v>84938</v>
      </c>
      <c r="E70" s="148"/>
      <c r="F70" s="148"/>
      <c r="G70" s="148">
        <f t="shared" si="3"/>
        <v>84938</v>
      </c>
      <c r="H70" s="142"/>
      <c r="I70" s="142"/>
      <c r="J70" s="144"/>
      <c r="K70" s="142">
        <f t="shared" si="5"/>
        <v>4168</v>
      </c>
      <c r="L70" s="142"/>
      <c r="M70" s="142">
        <v>4168</v>
      </c>
      <c r="N70" s="142">
        <f t="shared" si="6"/>
        <v>4073</v>
      </c>
      <c r="O70" s="142"/>
      <c r="P70" s="142">
        <v>4073</v>
      </c>
      <c r="Q70" s="142">
        <f t="shared" si="7"/>
        <v>76697</v>
      </c>
      <c r="R70" s="142"/>
      <c r="S70" s="142">
        <v>76697</v>
      </c>
    </row>
    <row r="71" spans="1:19" ht="13.5" customHeight="1" x14ac:dyDescent="0.2">
      <c r="A71" s="151">
        <v>59</v>
      </c>
      <c r="B71" s="155" t="s">
        <v>119</v>
      </c>
      <c r="C71" s="153" t="s">
        <v>326</v>
      </c>
      <c r="D71" s="148">
        <f t="shared" si="2"/>
        <v>0</v>
      </c>
      <c r="E71" s="148"/>
      <c r="F71" s="148"/>
      <c r="G71" s="148">
        <f t="shared" si="3"/>
        <v>0</v>
      </c>
      <c r="H71" s="142"/>
      <c r="I71" s="142"/>
      <c r="J71" s="144"/>
      <c r="K71" s="142"/>
      <c r="L71" s="142"/>
      <c r="M71" s="142"/>
      <c r="N71" s="142"/>
      <c r="O71" s="142"/>
      <c r="P71" s="142"/>
      <c r="Q71" s="142"/>
      <c r="R71" s="142"/>
      <c r="S71" s="142"/>
    </row>
    <row r="72" spans="1:19" ht="26.25" customHeight="1" x14ac:dyDescent="0.2">
      <c r="A72" s="151">
        <v>60</v>
      </c>
      <c r="B72" s="152" t="s">
        <v>120</v>
      </c>
      <c r="C72" s="153" t="s">
        <v>237</v>
      </c>
      <c r="D72" s="148"/>
      <c r="E72" s="148"/>
      <c r="F72" s="148"/>
      <c r="G72" s="148"/>
      <c r="H72" s="142"/>
      <c r="I72" s="142"/>
      <c r="J72" s="144"/>
      <c r="K72" s="142"/>
      <c r="L72" s="142"/>
      <c r="M72" s="142"/>
      <c r="N72" s="142"/>
      <c r="O72" s="142"/>
      <c r="P72" s="142"/>
      <c r="Q72" s="142"/>
      <c r="R72" s="142"/>
      <c r="S72" s="142"/>
    </row>
    <row r="73" spans="1:19" ht="26.25" customHeight="1" x14ac:dyDescent="0.2">
      <c r="A73" s="151">
        <v>61</v>
      </c>
      <c r="B73" s="152" t="s">
        <v>121</v>
      </c>
      <c r="C73" s="153" t="s">
        <v>238</v>
      </c>
      <c r="D73" s="148"/>
      <c r="E73" s="148"/>
      <c r="F73" s="148"/>
      <c r="G73" s="148"/>
      <c r="H73" s="142"/>
      <c r="I73" s="142"/>
      <c r="J73" s="144"/>
      <c r="K73" s="142"/>
      <c r="L73" s="142"/>
      <c r="M73" s="142"/>
      <c r="N73" s="142"/>
      <c r="O73" s="142"/>
      <c r="P73" s="142"/>
      <c r="Q73" s="142"/>
      <c r="R73" s="142"/>
      <c r="S73" s="142"/>
    </row>
    <row r="74" spans="1:19" x14ac:dyDescent="0.2">
      <c r="A74" s="151">
        <v>62</v>
      </c>
      <c r="B74" s="154" t="s">
        <v>122</v>
      </c>
      <c r="C74" s="153" t="s">
        <v>239</v>
      </c>
      <c r="D74" s="148">
        <f t="shared" si="2"/>
        <v>97489553</v>
      </c>
      <c r="E74" s="148">
        <f t="shared" si="8"/>
        <v>97489553</v>
      </c>
      <c r="F74" s="148">
        <v>3182389</v>
      </c>
      <c r="G74" s="148"/>
      <c r="H74" s="142">
        <f t="shared" si="4"/>
        <v>14815870</v>
      </c>
      <c r="I74" s="142">
        <v>14815870</v>
      </c>
      <c r="J74" s="144"/>
      <c r="K74" s="142">
        <f t="shared" si="5"/>
        <v>11841288</v>
      </c>
      <c r="L74" s="142">
        <v>11841288</v>
      </c>
      <c r="M74" s="142"/>
      <c r="N74" s="142">
        <f t="shared" si="6"/>
        <v>67851957</v>
      </c>
      <c r="O74" s="142">
        <v>67851957</v>
      </c>
      <c r="P74" s="142"/>
      <c r="Q74" s="142">
        <f t="shared" si="7"/>
        <v>2980438</v>
      </c>
      <c r="R74" s="142">
        <v>2980438</v>
      </c>
      <c r="S74" s="142"/>
    </row>
    <row r="75" spans="1:19" x14ac:dyDescent="0.2">
      <c r="A75" s="151">
        <v>63</v>
      </c>
      <c r="B75" s="154" t="s">
        <v>123</v>
      </c>
      <c r="C75" s="153" t="s">
        <v>50</v>
      </c>
      <c r="D75" s="148">
        <f t="shared" si="2"/>
        <v>65341489</v>
      </c>
      <c r="E75" s="148">
        <f t="shared" si="8"/>
        <v>65341489</v>
      </c>
      <c r="F75" s="148">
        <v>206425</v>
      </c>
      <c r="G75" s="148"/>
      <c r="H75" s="142">
        <f t="shared" si="4"/>
        <v>8966239</v>
      </c>
      <c r="I75" s="142">
        <v>8966239</v>
      </c>
      <c r="J75" s="144"/>
      <c r="K75" s="142">
        <f t="shared" si="5"/>
        <v>7164792</v>
      </c>
      <c r="L75" s="142">
        <v>7164792</v>
      </c>
      <c r="M75" s="142"/>
      <c r="N75" s="142">
        <f t="shared" si="6"/>
        <v>46836873</v>
      </c>
      <c r="O75" s="142">
        <v>46836873</v>
      </c>
      <c r="P75" s="142"/>
      <c r="Q75" s="142">
        <f t="shared" si="7"/>
        <v>2373585</v>
      </c>
      <c r="R75" s="142">
        <v>2373585</v>
      </c>
      <c r="S75" s="142"/>
    </row>
    <row r="76" spans="1:19" x14ac:dyDescent="0.2">
      <c r="A76" s="151">
        <v>64</v>
      </c>
      <c r="B76" s="154" t="s">
        <v>124</v>
      </c>
      <c r="C76" s="153" t="s">
        <v>240</v>
      </c>
      <c r="D76" s="148">
        <f t="shared" si="2"/>
        <v>125807343</v>
      </c>
      <c r="E76" s="148">
        <f t="shared" si="8"/>
        <v>125807343</v>
      </c>
      <c r="F76" s="148">
        <v>842903</v>
      </c>
      <c r="G76" s="148"/>
      <c r="H76" s="142">
        <f t="shared" si="4"/>
        <v>19509960</v>
      </c>
      <c r="I76" s="142">
        <v>19509960</v>
      </c>
      <c r="J76" s="144"/>
      <c r="K76" s="142">
        <f t="shared" si="5"/>
        <v>12362288</v>
      </c>
      <c r="L76" s="142">
        <v>12362288</v>
      </c>
      <c r="M76" s="142"/>
      <c r="N76" s="142">
        <f t="shared" si="6"/>
        <v>88341561</v>
      </c>
      <c r="O76" s="142">
        <v>88341561</v>
      </c>
      <c r="P76" s="142"/>
      <c r="Q76" s="142">
        <f t="shared" si="7"/>
        <v>5593534</v>
      </c>
      <c r="R76" s="142">
        <v>5593534</v>
      </c>
      <c r="S76" s="142"/>
    </row>
    <row r="77" spans="1:19" ht="25.5" x14ac:dyDescent="0.2">
      <c r="A77" s="151">
        <v>65</v>
      </c>
      <c r="B77" s="154" t="s">
        <v>125</v>
      </c>
      <c r="C77" s="153" t="s">
        <v>241</v>
      </c>
      <c r="D77" s="148">
        <f t="shared" si="2"/>
        <v>0</v>
      </c>
      <c r="E77" s="148">
        <f t="shared" si="8"/>
        <v>0</v>
      </c>
      <c r="F77" s="148"/>
      <c r="G77" s="148"/>
      <c r="H77" s="142"/>
      <c r="I77" s="142"/>
      <c r="J77" s="144"/>
      <c r="K77" s="142"/>
      <c r="L77" s="142"/>
      <c r="M77" s="142"/>
      <c r="N77" s="142"/>
      <c r="O77" s="142"/>
      <c r="P77" s="142"/>
      <c r="Q77" s="142"/>
      <c r="R77" s="142"/>
      <c r="S77" s="142"/>
    </row>
    <row r="78" spans="1:19" ht="25.5" x14ac:dyDescent="0.2">
      <c r="A78" s="151">
        <v>66</v>
      </c>
      <c r="B78" s="152" t="s">
        <v>126</v>
      </c>
      <c r="C78" s="153" t="s">
        <v>242</v>
      </c>
      <c r="D78" s="148">
        <f t="shared" ref="D78:D140" si="9">E78+G78</f>
        <v>60550</v>
      </c>
      <c r="E78" s="148">
        <f t="shared" si="8"/>
        <v>60550</v>
      </c>
      <c r="F78" s="148"/>
      <c r="G78" s="148"/>
      <c r="H78" s="142"/>
      <c r="I78" s="142"/>
      <c r="J78" s="144"/>
      <c r="K78" s="142"/>
      <c r="L78" s="142"/>
      <c r="M78" s="142"/>
      <c r="N78" s="142"/>
      <c r="O78" s="142"/>
      <c r="P78" s="142"/>
      <c r="Q78" s="142">
        <f t="shared" ref="Q78:Q140" si="10">R78+S78</f>
        <v>60550</v>
      </c>
      <c r="R78" s="142">
        <v>60550</v>
      </c>
      <c r="S78" s="142"/>
    </row>
    <row r="79" spans="1:19" ht="25.5" x14ac:dyDescent="0.2">
      <c r="A79" s="151">
        <v>67</v>
      </c>
      <c r="B79" s="154" t="s">
        <v>127</v>
      </c>
      <c r="C79" s="153" t="s">
        <v>243</v>
      </c>
      <c r="D79" s="148">
        <f t="shared" si="9"/>
        <v>0</v>
      </c>
      <c r="E79" s="148">
        <f t="shared" si="8"/>
        <v>0</v>
      </c>
      <c r="F79" s="148"/>
      <c r="G79" s="148"/>
      <c r="H79" s="142"/>
      <c r="I79" s="142"/>
      <c r="J79" s="144"/>
      <c r="K79" s="142"/>
      <c r="L79" s="142"/>
      <c r="M79" s="142"/>
      <c r="N79" s="142"/>
      <c r="O79" s="142"/>
      <c r="P79" s="142"/>
      <c r="Q79" s="142"/>
      <c r="R79" s="142"/>
      <c r="S79" s="142"/>
    </row>
    <row r="80" spans="1:19" ht="25.5" x14ac:dyDescent="0.2">
      <c r="A80" s="151">
        <v>68</v>
      </c>
      <c r="B80" s="154" t="s">
        <v>128</v>
      </c>
      <c r="C80" s="153" t="s">
        <v>244</v>
      </c>
      <c r="D80" s="148">
        <f t="shared" si="9"/>
        <v>0</v>
      </c>
      <c r="E80" s="148">
        <f t="shared" si="8"/>
        <v>0</v>
      </c>
      <c r="F80" s="148"/>
      <c r="G80" s="148"/>
      <c r="H80" s="142"/>
      <c r="I80" s="142"/>
      <c r="J80" s="144"/>
      <c r="K80" s="142"/>
      <c r="L80" s="142"/>
      <c r="M80" s="142"/>
      <c r="N80" s="142"/>
      <c r="O80" s="142"/>
      <c r="P80" s="142"/>
      <c r="Q80" s="142"/>
      <c r="R80" s="142"/>
      <c r="S80" s="142"/>
    </row>
    <row r="81" spans="1:27" ht="25.5" x14ac:dyDescent="0.2">
      <c r="A81" s="151">
        <v>69</v>
      </c>
      <c r="B81" s="152" t="s">
        <v>129</v>
      </c>
      <c r="C81" s="153" t="s">
        <v>245</v>
      </c>
      <c r="D81" s="148">
        <f t="shared" si="9"/>
        <v>13456</v>
      </c>
      <c r="E81" s="148">
        <f t="shared" si="8"/>
        <v>13456</v>
      </c>
      <c r="F81" s="148"/>
      <c r="G81" s="148"/>
      <c r="H81" s="142"/>
      <c r="I81" s="142"/>
      <c r="J81" s="144"/>
      <c r="K81" s="142"/>
      <c r="L81" s="142"/>
      <c r="M81" s="142"/>
      <c r="N81" s="142"/>
      <c r="O81" s="142"/>
      <c r="P81" s="142"/>
      <c r="Q81" s="142">
        <f t="shared" si="10"/>
        <v>13456</v>
      </c>
      <c r="R81" s="142">
        <v>13456</v>
      </c>
      <c r="S81" s="142"/>
    </row>
    <row r="82" spans="1:27" ht="25.5" x14ac:dyDescent="0.2">
      <c r="A82" s="151">
        <v>70</v>
      </c>
      <c r="B82" s="152" t="s">
        <v>130</v>
      </c>
      <c r="C82" s="153" t="s">
        <v>246</v>
      </c>
      <c r="D82" s="148"/>
      <c r="E82" s="148"/>
      <c r="F82" s="148"/>
      <c r="G82" s="148"/>
      <c r="H82" s="142"/>
      <c r="I82" s="142"/>
      <c r="J82" s="144"/>
      <c r="K82" s="142"/>
      <c r="L82" s="142"/>
      <c r="M82" s="142"/>
      <c r="N82" s="142"/>
      <c r="O82" s="142"/>
      <c r="P82" s="142"/>
      <c r="Q82" s="142"/>
      <c r="R82" s="142"/>
      <c r="S82" s="142"/>
    </row>
    <row r="83" spans="1:27" ht="25.5" x14ac:dyDescent="0.2">
      <c r="A83" s="151">
        <v>71</v>
      </c>
      <c r="B83" s="152" t="s">
        <v>131</v>
      </c>
      <c r="C83" s="153" t="s">
        <v>247</v>
      </c>
      <c r="D83" s="148"/>
      <c r="E83" s="148"/>
      <c r="F83" s="148"/>
      <c r="G83" s="148"/>
      <c r="H83" s="142"/>
      <c r="I83" s="142"/>
      <c r="J83" s="144"/>
      <c r="K83" s="142"/>
      <c r="L83" s="142"/>
      <c r="M83" s="142"/>
      <c r="N83" s="142"/>
      <c r="O83" s="142"/>
      <c r="P83" s="142"/>
      <c r="Q83" s="142"/>
      <c r="R83" s="142"/>
      <c r="S83" s="142"/>
    </row>
    <row r="84" spans="1:27" ht="13.5" customHeight="1" x14ac:dyDescent="0.2">
      <c r="A84" s="151">
        <v>72</v>
      </c>
      <c r="B84" s="155" t="s">
        <v>132</v>
      </c>
      <c r="C84" s="153" t="s">
        <v>133</v>
      </c>
      <c r="D84" s="148">
        <f t="shared" si="9"/>
        <v>77678964</v>
      </c>
      <c r="E84" s="148">
        <f t="shared" ref="E84:E140" si="11">I84+L84+O84+R84</f>
        <v>77537679</v>
      </c>
      <c r="F84" s="148">
        <v>1785578</v>
      </c>
      <c r="G84" s="148">
        <f t="shared" ref="G84:G111" si="12">J84+M84+P84+S84</f>
        <v>141285</v>
      </c>
      <c r="H84" s="142">
        <f t="shared" ref="H84:H140" si="13">I84+J84</f>
        <v>10126575</v>
      </c>
      <c r="I84" s="142">
        <v>10126575</v>
      </c>
      <c r="J84" s="144"/>
      <c r="K84" s="142">
        <f t="shared" ref="K84:K140" si="14">L84+M84</f>
        <v>12328944</v>
      </c>
      <c r="L84" s="142">
        <v>12328944</v>
      </c>
      <c r="M84" s="142"/>
      <c r="N84" s="142">
        <f t="shared" ref="N84:N140" si="15">O84+P84</f>
        <v>53057077</v>
      </c>
      <c r="O84" s="142">
        <v>53057077</v>
      </c>
      <c r="P84" s="142"/>
      <c r="Q84" s="142">
        <f t="shared" si="10"/>
        <v>2166368</v>
      </c>
      <c r="R84" s="142">
        <v>2025083</v>
      </c>
      <c r="S84" s="142">
        <v>141285</v>
      </c>
    </row>
    <row r="85" spans="1:27" x14ac:dyDescent="0.2">
      <c r="A85" s="151">
        <v>73</v>
      </c>
      <c r="B85" s="152" t="s">
        <v>134</v>
      </c>
      <c r="C85" s="153" t="s">
        <v>248</v>
      </c>
      <c r="D85" s="148">
        <f t="shared" si="9"/>
        <v>156525180</v>
      </c>
      <c r="E85" s="148">
        <f t="shared" si="11"/>
        <v>156525180</v>
      </c>
      <c r="F85" s="148">
        <v>1737412</v>
      </c>
      <c r="G85" s="148"/>
      <c r="H85" s="142">
        <f t="shared" si="13"/>
        <v>21868992</v>
      </c>
      <c r="I85" s="142">
        <v>21868992</v>
      </c>
      <c r="J85" s="144"/>
      <c r="K85" s="142">
        <f t="shared" si="14"/>
        <v>19848016</v>
      </c>
      <c r="L85" s="142">
        <v>19848016</v>
      </c>
      <c r="M85" s="142"/>
      <c r="N85" s="142">
        <f t="shared" si="15"/>
        <v>107935000</v>
      </c>
      <c r="O85" s="142">
        <v>107935000</v>
      </c>
      <c r="P85" s="142"/>
      <c r="Q85" s="142">
        <f t="shared" si="10"/>
        <v>6873172</v>
      </c>
      <c r="R85" s="142">
        <v>6873172</v>
      </c>
      <c r="S85" s="142"/>
    </row>
    <row r="86" spans="1:27" x14ac:dyDescent="0.2">
      <c r="A86" s="151">
        <v>74</v>
      </c>
      <c r="B86" s="155" t="s">
        <v>135</v>
      </c>
      <c r="C86" s="153" t="s">
        <v>35</v>
      </c>
      <c r="D86" s="148">
        <f t="shared" si="9"/>
        <v>105528021</v>
      </c>
      <c r="E86" s="148">
        <f t="shared" si="11"/>
        <v>105528021</v>
      </c>
      <c r="F86" s="148">
        <v>2277558</v>
      </c>
      <c r="G86" s="148"/>
      <c r="H86" s="142">
        <f t="shared" si="13"/>
        <v>14422698</v>
      </c>
      <c r="I86" s="142">
        <v>14422698</v>
      </c>
      <c r="J86" s="144"/>
      <c r="K86" s="142">
        <f t="shared" si="14"/>
        <v>11653728</v>
      </c>
      <c r="L86" s="142">
        <v>11653728</v>
      </c>
      <c r="M86" s="142"/>
      <c r="N86" s="142">
        <f t="shared" si="15"/>
        <v>73607784</v>
      </c>
      <c r="O86" s="142">
        <v>73607784</v>
      </c>
      <c r="P86" s="142"/>
      <c r="Q86" s="142">
        <f t="shared" si="10"/>
        <v>5843811</v>
      </c>
      <c r="R86" s="142">
        <v>5843811</v>
      </c>
      <c r="S86" s="142"/>
    </row>
    <row r="87" spans="1:27" x14ac:dyDescent="0.2">
      <c r="A87" s="151">
        <v>75</v>
      </c>
      <c r="B87" s="152" t="s">
        <v>136</v>
      </c>
      <c r="C87" s="153" t="s">
        <v>414</v>
      </c>
      <c r="D87" s="148">
        <f t="shared" si="9"/>
        <v>57616159</v>
      </c>
      <c r="E87" s="148">
        <f t="shared" si="11"/>
        <v>57605394</v>
      </c>
      <c r="F87" s="148">
        <v>2143382</v>
      </c>
      <c r="G87" s="148">
        <f t="shared" si="12"/>
        <v>10765</v>
      </c>
      <c r="H87" s="142">
        <f t="shared" si="13"/>
        <v>8390865</v>
      </c>
      <c r="I87" s="142">
        <v>8390865</v>
      </c>
      <c r="J87" s="144"/>
      <c r="K87" s="142">
        <f t="shared" si="14"/>
        <v>7735808</v>
      </c>
      <c r="L87" s="142">
        <v>7735808</v>
      </c>
      <c r="M87" s="142"/>
      <c r="N87" s="142">
        <f t="shared" si="15"/>
        <v>38926175</v>
      </c>
      <c r="O87" s="142">
        <v>38926175</v>
      </c>
      <c r="P87" s="142"/>
      <c r="Q87" s="142">
        <f t="shared" si="10"/>
        <v>2563311</v>
      </c>
      <c r="R87" s="142">
        <v>2552546</v>
      </c>
      <c r="S87" s="142">
        <v>10765</v>
      </c>
    </row>
    <row r="88" spans="1:27" x14ac:dyDescent="0.2">
      <c r="A88" s="151">
        <v>76</v>
      </c>
      <c r="B88" s="152" t="s">
        <v>137</v>
      </c>
      <c r="C88" s="153" t="s">
        <v>36</v>
      </c>
      <c r="D88" s="148">
        <f t="shared" si="9"/>
        <v>160153275</v>
      </c>
      <c r="E88" s="148">
        <f t="shared" si="11"/>
        <v>160153275</v>
      </c>
      <c r="F88" s="148">
        <v>11229531</v>
      </c>
      <c r="G88" s="148"/>
      <c r="H88" s="142">
        <f t="shared" si="13"/>
        <v>22842332</v>
      </c>
      <c r="I88" s="142">
        <v>22842332</v>
      </c>
      <c r="J88" s="144"/>
      <c r="K88" s="142">
        <f t="shared" si="14"/>
        <v>17380560</v>
      </c>
      <c r="L88" s="142">
        <v>17380560</v>
      </c>
      <c r="M88" s="142"/>
      <c r="N88" s="142">
        <f t="shared" si="15"/>
        <v>114452568</v>
      </c>
      <c r="O88" s="142">
        <v>114452568</v>
      </c>
      <c r="P88" s="142"/>
      <c r="Q88" s="142">
        <f t="shared" si="10"/>
        <v>5477815</v>
      </c>
      <c r="R88" s="142">
        <v>5477815</v>
      </c>
      <c r="S88" s="142"/>
    </row>
    <row r="89" spans="1:27" x14ac:dyDescent="0.2">
      <c r="A89" s="151">
        <v>77</v>
      </c>
      <c r="B89" s="152" t="s">
        <v>138</v>
      </c>
      <c r="C89" s="153" t="s">
        <v>49</v>
      </c>
      <c r="D89" s="148">
        <f t="shared" si="9"/>
        <v>185689</v>
      </c>
      <c r="E89" s="148"/>
      <c r="F89" s="148"/>
      <c r="G89" s="148">
        <f t="shared" si="12"/>
        <v>185689</v>
      </c>
      <c r="H89" s="142"/>
      <c r="I89" s="142"/>
      <c r="J89" s="144"/>
      <c r="K89" s="142"/>
      <c r="L89" s="142"/>
      <c r="M89" s="142"/>
      <c r="N89" s="142"/>
      <c r="O89" s="142"/>
      <c r="P89" s="142"/>
      <c r="Q89" s="142">
        <f t="shared" si="10"/>
        <v>185689</v>
      </c>
      <c r="R89" s="142"/>
      <c r="S89" s="142">
        <v>185689</v>
      </c>
    </row>
    <row r="90" spans="1:27" s="146" customFormat="1" x14ac:dyDescent="0.2">
      <c r="A90" s="151">
        <v>78</v>
      </c>
      <c r="B90" s="152" t="s">
        <v>139</v>
      </c>
      <c r="C90" s="153" t="s">
        <v>229</v>
      </c>
      <c r="D90" s="148">
        <f t="shared" si="9"/>
        <v>129490008</v>
      </c>
      <c r="E90" s="148">
        <f t="shared" si="11"/>
        <v>129490008</v>
      </c>
      <c r="F90" s="148">
        <v>3182389</v>
      </c>
      <c r="G90" s="148"/>
      <c r="H90" s="142">
        <f t="shared" si="13"/>
        <v>16268689</v>
      </c>
      <c r="I90" s="142">
        <v>16268689</v>
      </c>
      <c r="J90" s="144"/>
      <c r="K90" s="142">
        <f t="shared" si="14"/>
        <v>14167032</v>
      </c>
      <c r="L90" s="142">
        <v>14167032</v>
      </c>
      <c r="M90" s="142"/>
      <c r="N90" s="142">
        <f t="shared" si="15"/>
        <v>90797869</v>
      </c>
      <c r="O90" s="142">
        <v>90797869</v>
      </c>
      <c r="P90" s="142"/>
      <c r="Q90" s="142">
        <f t="shared" si="10"/>
        <v>8256418</v>
      </c>
      <c r="R90" s="142">
        <v>8256418</v>
      </c>
      <c r="S90" s="142"/>
      <c r="T90" s="149"/>
      <c r="U90" s="149"/>
      <c r="V90" s="149"/>
      <c r="W90" s="251"/>
      <c r="X90" s="149"/>
      <c r="Y90" s="149"/>
      <c r="Z90" s="149"/>
      <c r="AA90" s="149"/>
    </row>
    <row r="91" spans="1:27" x14ac:dyDescent="0.2">
      <c r="A91" s="151">
        <v>79</v>
      </c>
      <c r="B91" s="152" t="s">
        <v>140</v>
      </c>
      <c r="C91" s="153" t="s">
        <v>310</v>
      </c>
      <c r="D91" s="148"/>
      <c r="E91" s="148"/>
      <c r="F91" s="148"/>
      <c r="G91" s="148"/>
      <c r="H91" s="142"/>
      <c r="I91" s="142"/>
      <c r="J91" s="144"/>
      <c r="K91" s="142"/>
      <c r="L91" s="142"/>
      <c r="M91" s="142"/>
      <c r="N91" s="142"/>
      <c r="O91" s="142"/>
      <c r="P91" s="142"/>
      <c r="Q91" s="142"/>
      <c r="R91" s="142"/>
      <c r="S91" s="142"/>
    </row>
    <row r="92" spans="1:27" x14ac:dyDescent="0.2">
      <c r="A92" s="151">
        <v>80</v>
      </c>
      <c r="B92" s="154" t="s">
        <v>141</v>
      </c>
      <c r="C92" s="153" t="s">
        <v>259</v>
      </c>
      <c r="D92" s="148"/>
      <c r="E92" s="148"/>
      <c r="F92" s="148"/>
      <c r="G92" s="148"/>
      <c r="H92" s="142"/>
      <c r="I92" s="142"/>
      <c r="J92" s="144"/>
      <c r="K92" s="142"/>
      <c r="L92" s="142"/>
      <c r="M92" s="142"/>
      <c r="N92" s="142"/>
      <c r="O92" s="142"/>
      <c r="P92" s="142"/>
      <c r="Q92" s="142"/>
      <c r="R92" s="142"/>
      <c r="S92" s="142"/>
    </row>
    <row r="93" spans="1:27" s="146" customFormat="1" ht="27" customHeight="1" x14ac:dyDescent="0.2">
      <c r="A93" s="397">
        <v>81</v>
      </c>
      <c r="B93" s="400" t="s">
        <v>142</v>
      </c>
      <c r="C93" s="158" t="s">
        <v>249</v>
      </c>
      <c r="D93" s="147">
        <f t="shared" si="9"/>
        <v>1330890</v>
      </c>
      <c r="E93" s="147">
        <f t="shared" si="11"/>
        <v>1330890</v>
      </c>
      <c r="F93" s="147">
        <v>1190385</v>
      </c>
      <c r="G93" s="147"/>
      <c r="H93" s="143">
        <f t="shared" si="13"/>
        <v>172612</v>
      </c>
      <c r="I93" s="143">
        <v>172612</v>
      </c>
      <c r="J93" s="145"/>
      <c r="K93" s="143">
        <f t="shared" si="14"/>
        <v>8336</v>
      </c>
      <c r="L93" s="143">
        <v>8336</v>
      </c>
      <c r="M93" s="143"/>
      <c r="N93" s="143">
        <f t="shared" si="15"/>
        <v>985782</v>
      </c>
      <c r="O93" s="143">
        <v>985782</v>
      </c>
      <c r="P93" s="143"/>
      <c r="Q93" s="143">
        <f t="shared" si="10"/>
        <v>164160</v>
      </c>
      <c r="R93" s="143">
        <v>164160</v>
      </c>
      <c r="S93" s="143"/>
      <c r="T93" s="251"/>
      <c r="U93" s="251"/>
      <c r="V93" s="251"/>
      <c r="W93" s="251"/>
      <c r="X93" s="149"/>
      <c r="Y93" s="149"/>
      <c r="Z93" s="149"/>
      <c r="AA93" s="149"/>
    </row>
    <row r="94" spans="1:27" ht="44.25" customHeight="1" x14ac:dyDescent="0.2">
      <c r="A94" s="398"/>
      <c r="B94" s="401"/>
      <c r="C94" s="153" t="s">
        <v>308</v>
      </c>
      <c r="D94" s="148">
        <f t="shared" si="9"/>
        <v>1330890</v>
      </c>
      <c r="E94" s="148">
        <f t="shared" si="11"/>
        <v>1330890</v>
      </c>
      <c r="F94" s="148">
        <v>1190385</v>
      </c>
      <c r="G94" s="148"/>
      <c r="H94" s="142">
        <f t="shared" si="13"/>
        <v>172612</v>
      </c>
      <c r="I94" s="142">
        <v>172612</v>
      </c>
      <c r="J94" s="144"/>
      <c r="K94" s="142">
        <f t="shared" si="14"/>
        <v>8336</v>
      </c>
      <c r="L94" s="142">
        <v>8336</v>
      </c>
      <c r="M94" s="142"/>
      <c r="N94" s="142">
        <f t="shared" si="15"/>
        <v>985782</v>
      </c>
      <c r="O94" s="142">
        <v>985782</v>
      </c>
      <c r="P94" s="142"/>
      <c r="Q94" s="142">
        <f t="shared" si="10"/>
        <v>164160</v>
      </c>
      <c r="R94" s="142">
        <v>164160</v>
      </c>
      <c r="S94" s="142"/>
    </row>
    <row r="95" spans="1:27" ht="27.75" customHeight="1" x14ac:dyDescent="0.2">
      <c r="A95" s="398"/>
      <c r="B95" s="401"/>
      <c r="C95" s="153" t="s">
        <v>250</v>
      </c>
      <c r="D95" s="148"/>
      <c r="E95" s="148"/>
      <c r="F95" s="148"/>
      <c r="G95" s="148"/>
      <c r="H95" s="142"/>
      <c r="I95" s="142"/>
      <c r="J95" s="144"/>
      <c r="K95" s="142"/>
      <c r="L95" s="142"/>
      <c r="M95" s="142"/>
      <c r="N95" s="142"/>
      <c r="O95" s="142"/>
      <c r="P95" s="142"/>
      <c r="Q95" s="142"/>
      <c r="R95" s="142"/>
      <c r="S95" s="142"/>
    </row>
    <row r="96" spans="1:27" ht="45" customHeight="1" x14ac:dyDescent="0.2">
      <c r="A96" s="399"/>
      <c r="B96" s="402"/>
      <c r="C96" s="159" t="s">
        <v>309</v>
      </c>
      <c r="D96" s="148"/>
      <c r="E96" s="148"/>
      <c r="F96" s="148"/>
      <c r="G96" s="148"/>
      <c r="H96" s="142"/>
      <c r="I96" s="142"/>
      <c r="J96" s="144"/>
      <c r="K96" s="142"/>
      <c r="L96" s="142"/>
      <c r="M96" s="142"/>
      <c r="N96" s="142"/>
      <c r="O96" s="142"/>
      <c r="P96" s="142"/>
      <c r="Q96" s="142"/>
      <c r="R96" s="142"/>
      <c r="S96" s="142"/>
    </row>
    <row r="97" spans="1:19" ht="25.5" x14ac:dyDescent="0.2">
      <c r="A97" s="151">
        <v>82</v>
      </c>
      <c r="B97" s="154" t="s">
        <v>143</v>
      </c>
      <c r="C97" s="153" t="s">
        <v>48</v>
      </c>
      <c r="D97" s="148"/>
      <c r="E97" s="148"/>
      <c r="F97" s="148"/>
      <c r="G97" s="148"/>
      <c r="H97" s="142"/>
      <c r="I97" s="142"/>
      <c r="J97" s="144"/>
      <c r="K97" s="142"/>
      <c r="L97" s="142"/>
      <c r="M97" s="142"/>
      <c r="N97" s="142"/>
      <c r="O97" s="142"/>
      <c r="P97" s="142"/>
      <c r="Q97" s="142"/>
      <c r="R97" s="142"/>
      <c r="S97" s="142"/>
    </row>
    <row r="98" spans="1:19" x14ac:dyDescent="0.2">
      <c r="A98" s="151">
        <v>83</v>
      </c>
      <c r="B98" s="154" t="s">
        <v>144</v>
      </c>
      <c r="C98" s="153" t="s">
        <v>145</v>
      </c>
      <c r="D98" s="148">
        <f t="shared" si="9"/>
        <v>6101537</v>
      </c>
      <c r="E98" s="148">
        <f t="shared" si="11"/>
        <v>6101537</v>
      </c>
      <c r="F98" s="148">
        <v>1008043</v>
      </c>
      <c r="G98" s="148"/>
      <c r="H98" s="142"/>
      <c r="I98" s="142"/>
      <c r="J98" s="144"/>
      <c r="K98" s="142">
        <f t="shared" si="14"/>
        <v>1069092</v>
      </c>
      <c r="L98" s="142">
        <v>1069092</v>
      </c>
      <c r="M98" s="142"/>
      <c r="N98" s="142">
        <f t="shared" si="15"/>
        <v>4175317</v>
      </c>
      <c r="O98" s="142">
        <v>4175317</v>
      </c>
      <c r="P98" s="142"/>
      <c r="Q98" s="142">
        <f t="shared" si="10"/>
        <v>857128</v>
      </c>
      <c r="R98" s="142">
        <v>857128</v>
      </c>
      <c r="S98" s="142"/>
    </row>
    <row r="99" spans="1:19" x14ac:dyDescent="0.2">
      <c r="A99" s="151">
        <v>84</v>
      </c>
      <c r="B99" s="155" t="s">
        <v>146</v>
      </c>
      <c r="C99" s="153" t="s">
        <v>147</v>
      </c>
      <c r="D99" s="148">
        <f t="shared" si="9"/>
        <v>39102235</v>
      </c>
      <c r="E99" s="148">
        <f t="shared" si="11"/>
        <v>39102235</v>
      </c>
      <c r="F99" s="148">
        <v>6024175</v>
      </c>
      <c r="G99" s="148"/>
      <c r="H99" s="142">
        <f t="shared" si="13"/>
        <v>4411198</v>
      </c>
      <c r="I99" s="142">
        <v>4411198</v>
      </c>
      <c r="J99" s="144"/>
      <c r="K99" s="142">
        <f t="shared" si="14"/>
        <v>6033180</v>
      </c>
      <c r="L99" s="142">
        <v>6033180</v>
      </c>
      <c r="M99" s="142"/>
      <c r="N99" s="142">
        <f t="shared" si="15"/>
        <v>27715958</v>
      </c>
      <c r="O99" s="142">
        <v>27715958</v>
      </c>
      <c r="P99" s="142"/>
      <c r="Q99" s="142">
        <f t="shared" si="10"/>
        <v>941899</v>
      </c>
      <c r="R99" s="142">
        <v>941899</v>
      </c>
      <c r="S99" s="142"/>
    </row>
    <row r="100" spans="1:19" x14ac:dyDescent="0.2">
      <c r="A100" s="151">
        <v>85</v>
      </c>
      <c r="B100" s="154" t="s">
        <v>148</v>
      </c>
      <c r="C100" s="153" t="s">
        <v>27</v>
      </c>
      <c r="D100" s="148">
        <f t="shared" si="9"/>
        <v>14834766</v>
      </c>
      <c r="E100" s="148">
        <f t="shared" si="11"/>
        <v>14834766</v>
      </c>
      <c r="F100" s="148">
        <v>653680</v>
      </c>
      <c r="G100" s="148"/>
      <c r="H100" s="142">
        <f t="shared" si="13"/>
        <v>2157651</v>
      </c>
      <c r="I100" s="142">
        <v>2157651</v>
      </c>
      <c r="J100" s="144"/>
      <c r="K100" s="142">
        <f t="shared" si="14"/>
        <v>1471304</v>
      </c>
      <c r="L100" s="142">
        <v>1471304</v>
      </c>
      <c r="M100" s="142"/>
      <c r="N100" s="142">
        <f t="shared" si="15"/>
        <v>10424035</v>
      </c>
      <c r="O100" s="142">
        <v>10424035</v>
      </c>
      <c r="P100" s="142"/>
      <c r="Q100" s="142">
        <f t="shared" si="10"/>
        <v>781776</v>
      </c>
      <c r="R100" s="142">
        <v>781776</v>
      </c>
      <c r="S100" s="142"/>
    </row>
    <row r="101" spans="1:19" x14ac:dyDescent="0.2">
      <c r="A101" s="151">
        <v>86</v>
      </c>
      <c r="B101" s="155" t="s">
        <v>149</v>
      </c>
      <c r="C101" s="153" t="s">
        <v>12</v>
      </c>
      <c r="D101" s="148">
        <f t="shared" si="9"/>
        <v>14981349</v>
      </c>
      <c r="E101" s="148">
        <f t="shared" si="11"/>
        <v>14967893</v>
      </c>
      <c r="F101" s="148">
        <v>577991</v>
      </c>
      <c r="G101" s="148">
        <f t="shared" si="12"/>
        <v>13456</v>
      </c>
      <c r="H101" s="142">
        <f t="shared" si="13"/>
        <v>1721326</v>
      </c>
      <c r="I101" s="142">
        <v>1721326</v>
      </c>
      <c r="J101" s="144"/>
      <c r="K101" s="142">
        <f t="shared" si="14"/>
        <v>1346264</v>
      </c>
      <c r="L101" s="142">
        <v>1346264</v>
      </c>
      <c r="M101" s="142"/>
      <c r="N101" s="142">
        <f t="shared" si="15"/>
        <v>11487213</v>
      </c>
      <c r="O101" s="142">
        <v>11487213</v>
      </c>
      <c r="P101" s="142"/>
      <c r="Q101" s="142">
        <f t="shared" si="10"/>
        <v>426546</v>
      </c>
      <c r="R101" s="142">
        <v>413090</v>
      </c>
      <c r="S101" s="142">
        <v>13456</v>
      </c>
    </row>
    <row r="102" spans="1:19" x14ac:dyDescent="0.2">
      <c r="A102" s="151">
        <v>87</v>
      </c>
      <c r="B102" s="155" t="s">
        <v>150</v>
      </c>
      <c r="C102" s="153" t="s">
        <v>26</v>
      </c>
      <c r="D102" s="148">
        <f t="shared" si="9"/>
        <v>44251416</v>
      </c>
      <c r="E102" s="148">
        <f t="shared" si="11"/>
        <v>44251416</v>
      </c>
      <c r="F102" s="148">
        <v>5298247</v>
      </c>
      <c r="G102" s="148"/>
      <c r="H102" s="142">
        <f t="shared" si="13"/>
        <v>6098960</v>
      </c>
      <c r="I102" s="142">
        <v>6098960</v>
      </c>
      <c r="J102" s="144"/>
      <c r="K102" s="142">
        <f t="shared" si="14"/>
        <v>5020356</v>
      </c>
      <c r="L102" s="142">
        <v>5020356</v>
      </c>
      <c r="M102" s="142"/>
      <c r="N102" s="142">
        <f t="shared" si="15"/>
        <v>29231293</v>
      </c>
      <c r="O102" s="142">
        <v>29231293</v>
      </c>
      <c r="P102" s="142"/>
      <c r="Q102" s="142">
        <f t="shared" si="10"/>
        <v>3900807</v>
      </c>
      <c r="R102" s="142">
        <v>3900807</v>
      </c>
      <c r="S102" s="142"/>
    </row>
    <row r="103" spans="1:19" ht="13.5" customHeight="1" x14ac:dyDescent="0.2">
      <c r="A103" s="151">
        <v>88</v>
      </c>
      <c r="B103" s="154" t="s">
        <v>151</v>
      </c>
      <c r="C103" s="153" t="s">
        <v>42</v>
      </c>
      <c r="D103" s="148">
        <f t="shared" si="9"/>
        <v>20163526</v>
      </c>
      <c r="E103" s="148">
        <f t="shared" si="11"/>
        <v>20163526</v>
      </c>
      <c r="F103" s="148">
        <v>3182389</v>
      </c>
      <c r="G103" s="148"/>
      <c r="H103" s="142">
        <f t="shared" si="13"/>
        <v>2200804</v>
      </c>
      <c r="I103" s="142">
        <v>2200804</v>
      </c>
      <c r="J103" s="144"/>
      <c r="K103" s="142">
        <f t="shared" si="14"/>
        <v>2832156</v>
      </c>
      <c r="L103" s="142">
        <v>2832156</v>
      </c>
      <c r="M103" s="142"/>
      <c r="N103" s="142">
        <f t="shared" si="15"/>
        <v>14269401</v>
      </c>
      <c r="O103" s="142">
        <v>14269401</v>
      </c>
      <c r="P103" s="142"/>
      <c r="Q103" s="142">
        <f t="shared" si="10"/>
        <v>861165</v>
      </c>
      <c r="R103" s="142">
        <v>861165</v>
      </c>
      <c r="S103" s="142"/>
    </row>
    <row r="104" spans="1:19" x14ac:dyDescent="0.2">
      <c r="A104" s="151">
        <v>89</v>
      </c>
      <c r="B104" s="152" t="s">
        <v>153</v>
      </c>
      <c r="C104" s="153" t="s">
        <v>28</v>
      </c>
      <c r="D104" s="148">
        <f t="shared" si="9"/>
        <v>43979099</v>
      </c>
      <c r="E104" s="148">
        <f t="shared" si="11"/>
        <v>43911820</v>
      </c>
      <c r="F104" s="148">
        <v>3392254</v>
      </c>
      <c r="G104" s="148">
        <f t="shared" si="12"/>
        <v>67279</v>
      </c>
      <c r="H104" s="142">
        <f t="shared" si="13"/>
        <v>5816068</v>
      </c>
      <c r="I104" s="142">
        <v>5816068</v>
      </c>
      <c r="J104" s="144"/>
      <c r="K104" s="142">
        <f t="shared" si="14"/>
        <v>5526768</v>
      </c>
      <c r="L104" s="142">
        <v>5526768</v>
      </c>
      <c r="M104" s="142"/>
      <c r="N104" s="142">
        <f t="shared" si="15"/>
        <v>30200781</v>
      </c>
      <c r="O104" s="142">
        <v>30200781</v>
      </c>
      <c r="P104" s="142"/>
      <c r="Q104" s="142">
        <f t="shared" si="10"/>
        <v>2435482</v>
      </c>
      <c r="R104" s="142">
        <v>2368203</v>
      </c>
      <c r="S104" s="142">
        <v>67279</v>
      </c>
    </row>
    <row r="105" spans="1:19" x14ac:dyDescent="0.2">
      <c r="A105" s="151">
        <v>90</v>
      </c>
      <c r="B105" s="152" t="s">
        <v>154</v>
      </c>
      <c r="C105" s="153" t="s">
        <v>29</v>
      </c>
      <c r="D105" s="148">
        <f t="shared" si="9"/>
        <v>43680048</v>
      </c>
      <c r="E105" s="148">
        <f t="shared" si="11"/>
        <v>43680048</v>
      </c>
      <c r="F105" s="148">
        <v>1644521</v>
      </c>
      <c r="G105" s="148"/>
      <c r="H105" s="142">
        <f t="shared" si="13"/>
        <v>5159183</v>
      </c>
      <c r="I105" s="142">
        <v>5159183</v>
      </c>
      <c r="J105" s="144"/>
      <c r="K105" s="142">
        <f t="shared" si="14"/>
        <v>6887620</v>
      </c>
      <c r="L105" s="142">
        <v>6887620</v>
      </c>
      <c r="M105" s="142"/>
      <c r="N105" s="142">
        <f t="shared" si="15"/>
        <v>29243513</v>
      </c>
      <c r="O105" s="142">
        <v>29243513</v>
      </c>
      <c r="P105" s="142"/>
      <c r="Q105" s="142">
        <f t="shared" si="10"/>
        <v>2389732</v>
      </c>
      <c r="R105" s="142">
        <v>2389732</v>
      </c>
      <c r="S105" s="142"/>
    </row>
    <row r="106" spans="1:19" x14ac:dyDescent="0.2">
      <c r="A106" s="151">
        <v>91</v>
      </c>
      <c r="B106" s="155" t="s">
        <v>155</v>
      </c>
      <c r="C106" s="153" t="s">
        <v>14</v>
      </c>
      <c r="D106" s="148">
        <f t="shared" si="9"/>
        <v>14929800</v>
      </c>
      <c r="E106" s="148">
        <f t="shared" si="11"/>
        <v>14910962</v>
      </c>
      <c r="F106" s="148">
        <v>1001162</v>
      </c>
      <c r="G106" s="148">
        <f t="shared" si="12"/>
        <v>18838</v>
      </c>
      <c r="H106" s="142">
        <f t="shared" si="13"/>
        <v>2009013</v>
      </c>
      <c r="I106" s="142">
        <v>2009013</v>
      </c>
      <c r="J106" s="144"/>
      <c r="K106" s="142">
        <f t="shared" si="14"/>
        <v>1504648</v>
      </c>
      <c r="L106" s="142">
        <v>1504648</v>
      </c>
      <c r="M106" s="142"/>
      <c r="N106" s="142">
        <f t="shared" si="15"/>
        <v>10619562</v>
      </c>
      <c r="O106" s="142">
        <v>10619562</v>
      </c>
      <c r="P106" s="142"/>
      <c r="Q106" s="142">
        <f t="shared" si="10"/>
        <v>796577</v>
      </c>
      <c r="R106" s="142">
        <v>777739</v>
      </c>
      <c r="S106" s="142">
        <v>18838</v>
      </c>
    </row>
    <row r="107" spans="1:19" x14ac:dyDescent="0.2">
      <c r="A107" s="151">
        <v>92</v>
      </c>
      <c r="B107" s="152" t="s">
        <v>156</v>
      </c>
      <c r="C107" s="153" t="s">
        <v>30</v>
      </c>
      <c r="D107" s="148">
        <f t="shared" si="9"/>
        <v>26879847</v>
      </c>
      <c r="E107" s="148">
        <f t="shared" si="11"/>
        <v>26879847</v>
      </c>
      <c r="F107" s="148">
        <v>1169743</v>
      </c>
      <c r="G107" s="148"/>
      <c r="H107" s="142">
        <f t="shared" si="13"/>
        <v>3615264</v>
      </c>
      <c r="I107" s="142">
        <v>3615264</v>
      </c>
      <c r="J107" s="144"/>
      <c r="K107" s="142">
        <f t="shared" si="14"/>
        <v>3880408</v>
      </c>
      <c r="L107" s="142">
        <v>3880408</v>
      </c>
      <c r="M107" s="142"/>
      <c r="N107" s="142">
        <f t="shared" si="15"/>
        <v>18025149</v>
      </c>
      <c r="O107" s="142">
        <v>18025149</v>
      </c>
      <c r="P107" s="142"/>
      <c r="Q107" s="142">
        <f t="shared" si="10"/>
        <v>1359026</v>
      </c>
      <c r="R107" s="142">
        <v>1359026</v>
      </c>
      <c r="S107" s="142"/>
    </row>
    <row r="108" spans="1:19" x14ac:dyDescent="0.2">
      <c r="A108" s="151">
        <v>93</v>
      </c>
      <c r="B108" s="152" t="s">
        <v>157</v>
      </c>
      <c r="C108" s="153" t="s">
        <v>15</v>
      </c>
      <c r="D108" s="148">
        <f t="shared" si="9"/>
        <v>21483742</v>
      </c>
      <c r="E108" s="148">
        <f t="shared" si="11"/>
        <v>21440647</v>
      </c>
      <c r="F108" s="148">
        <v>922033</v>
      </c>
      <c r="G108" s="148">
        <f t="shared" si="12"/>
        <v>43095</v>
      </c>
      <c r="H108" s="142">
        <f t="shared" si="13"/>
        <v>2239162</v>
      </c>
      <c r="I108" s="142">
        <v>2239162</v>
      </c>
      <c r="J108" s="144"/>
      <c r="K108" s="142">
        <f t="shared" si="14"/>
        <v>3338568</v>
      </c>
      <c r="L108" s="142">
        <v>3338568</v>
      </c>
      <c r="M108" s="142"/>
      <c r="N108" s="142">
        <f t="shared" si="15"/>
        <v>14611573</v>
      </c>
      <c r="O108" s="142">
        <v>14607500</v>
      </c>
      <c r="P108" s="142">
        <v>4073</v>
      </c>
      <c r="Q108" s="142">
        <f t="shared" si="10"/>
        <v>1294439</v>
      </c>
      <c r="R108" s="142">
        <v>1255417</v>
      </c>
      <c r="S108" s="142">
        <v>39022</v>
      </c>
    </row>
    <row r="109" spans="1:19" x14ac:dyDescent="0.2">
      <c r="A109" s="151">
        <v>94</v>
      </c>
      <c r="B109" s="154" t="s">
        <v>158</v>
      </c>
      <c r="C109" s="153" t="s">
        <v>13</v>
      </c>
      <c r="D109" s="148">
        <f t="shared" si="9"/>
        <v>20473372</v>
      </c>
      <c r="E109" s="148">
        <f t="shared" si="11"/>
        <v>20470681</v>
      </c>
      <c r="F109" s="148">
        <v>1620438</v>
      </c>
      <c r="G109" s="148">
        <f t="shared" si="12"/>
        <v>2691</v>
      </c>
      <c r="H109" s="142"/>
      <c r="I109" s="142"/>
      <c r="J109" s="144"/>
      <c r="K109" s="142">
        <f t="shared" si="14"/>
        <v>3190604</v>
      </c>
      <c r="L109" s="142">
        <v>3190604</v>
      </c>
      <c r="M109" s="142"/>
      <c r="N109" s="142">
        <f t="shared" si="15"/>
        <v>17023073</v>
      </c>
      <c r="O109" s="142">
        <v>17023073</v>
      </c>
      <c r="P109" s="142"/>
      <c r="Q109" s="142">
        <f t="shared" si="10"/>
        <v>259695</v>
      </c>
      <c r="R109" s="142">
        <v>257004</v>
      </c>
      <c r="S109" s="142">
        <v>2691</v>
      </c>
    </row>
    <row r="110" spans="1:19" x14ac:dyDescent="0.2">
      <c r="A110" s="151">
        <v>95</v>
      </c>
      <c r="B110" s="155" t="s">
        <v>159</v>
      </c>
      <c r="C110" s="153" t="s">
        <v>31</v>
      </c>
      <c r="D110" s="148">
        <f t="shared" si="9"/>
        <v>15694258</v>
      </c>
      <c r="E110" s="148">
        <f t="shared" si="11"/>
        <v>15694258</v>
      </c>
      <c r="F110" s="148">
        <v>1919754</v>
      </c>
      <c r="G110" s="148"/>
      <c r="H110" s="142">
        <f t="shared" si="13"/>
        <v>2052166</v>
      </c>
      <c r="I110" s="142">
        <v>2052166</v>
      </c>
      <c r="J110" s="144"/>
      <c r="K110" s="142">
        <f t="shared" si="14"/>
        <v>2223628</v>
      </c>
      <c r="L110" s="142">
        <v>2223628</v>
      </c>
      <c r="M110" s="142"/>
      <c r="N110" s="142">
        <f t="shared" si="15"/>
        <v>10578828</v>
      </c>
      <c r="O110" s="142">
        <v>10578828</v>
      </c>
      <c r="P110" s="142"/>
      <c r="Q110" s="142">
        <f t="shared" si="10"/>
        <v>839636</v>
      </c>
      <c r="R110" s="142">
        <v>839636</v>
      </c>
      <c r="S110" s="142"/>
    </row>
    <row r="111" spans="1:19" x14ac:dyDescent="0.2">
      <c r="A111" s="151">
        <v>96</v>
      </c>
      <c r="B111" s="152" t="s">
        <v>161</v>
      </c>
      <c r="C111" s="153" t="s">
        <v>33</v>
      </c>
      <c r="D111" s="148">
        <f t="shared" si="9"/>
        <v>45547473</v>
      </c>
      <c r="E111" s="148">
        <f t="shared" si="11"/>
        <v>45539400</v>
      </c>
      <c r="F111" s="148">
        <v>5432423</v>
      </c>
      <c r="G111" s="148">
        <f t="shared" si="12"/>
        <v>8073</v>
      </c>
      <c r="H111" s="142">
        <f t="shared" si="13"/>
        <v>6640770</v>
      </c>
      <c r="I111" s="142">
        <v>6640770</v>
      </c>
      <c r="J111" s="144"/>
      <c r="K111" s="142">
        <f t="shared" si="14"/>
        <v>4916156</v>
      </c>
      <c r="L111" s="142">
        <v>4916156</v>
      </c>
      <c r="M111" s="142"/>
      <c r="N111" s="142">
        <f t="shared" si="15"/>
        <v>31166196</v>
      </c>
      <c r="O111" s="142">
        <v>31166196</v>
      </c>
      <c r="P111" s="142"/>
      <c r="Q111" s="142">
        <f t="shared" si="10"/>
        <v>2824351</v>
      </c>
      <c r="R111" s="142">
        <v>2816278</v>
      </c>
      <c r="S111" s="142">
        <v>8073</v>
      </c>
    </row>
    <row r="112" spans="1:19" x14ac:dyDescent="0.2">
      <c r="A112" s="151">
        <v>97</v>
      </c>
      <c r="B112" s="152" t="s">
        <v>163</v>
      </c>
      <c r="C112" s="153" t="s">
        <v>164</v>
      </c>
      <c r="D112" s="148"/>
      <c r="E112" s="148"/>
      <c r="F112" s="148"/>
      <c r="G112" s="148"/>
      <c r="H112" s="142"/>
      <c r="I112" s="142"/>
      <c r="J112" s="144"/>
      <c r="K112" s="142"/>
      <c r="L112" s="142"/>
      <c r="M112" s="142"/>
      <c r="N112" s="142"/>
      <c r="O112" s="142"/>
      <c r="P112" s="142"/>
      <c r="Q112" s="142"/>
      <c r="R112" s="142"/>
      <c r="S112" s="142"/>
    </row>
    <row r="113" spans="1:19" x14ac:dyDescent="0.2">
      <c r="A113" s="151">
        <v>98</v>
      </c>
      <c r="B113" s="152" t="s">
        <v>165</v>
      </c>
      <c r="C113" s="153" t="s">
        <v>166</v>
      </c>
      <c r="D113" s="148"/>
      <c r="E113" s="148"/>
      <c r="F113" s="148"/>
      <c r="G113" s="148"/>
      <c r="H113" s="142"/>
      <c r="I113" s="142"/>
      <c r="J113" s="144"/>
      <c r="K113" s="142"/>
      <c r="L113" s="142"/>
      <c r="M113" s="142"/>
      <c r="N113" s="142"/>
      <c r="O113" s="142"/>
      <c r="P113" s="142"/>
      <c r="Q113" s="142"/>
      <c r="R113" s="142"/>
      <c r="S113" s="142"/>
    </row>
    <row r="114" spans="1:19" x14ac:dyDescent="0.2">
      <c r="A114" s="151">
        <v>99</v>
      </c>
      <c r="B114" s="155" t="s">
        <v>167</v>
      </c>
      <c r="C114" s="153" t="s">
        <v>168</v>
      </c>
      <c r="D114" s="148"/>
      <c r="E114" s="148"/>
      <c r="F114" s="148"/>
      <c r="G114" s="148"/>
      <c r="H114" s="142"/>
      <c r="I114" s="142"/>
      <c r="J114" s="144"/>
      <c r="K114" s="142"/>
      <c r="L114" s="142"/>
      <c r="M114" s="142"/>
      <c r="N114" s="142"/>
      <c r="O114" s="142"/>
      <c r="P114" s="142"/>
      <c r="Q114" s="142"/>
      <c r="R114" s="142"/>
      <c r="S114" s="142"/>
    </row>
    <row r="115" spans="1:19" ht="15" customHeight="1" x14ac:dyDescent="0.2">
      <c r="A115" s="151">
        <v>100</v>
      </c>
      <c r="B115" s="155" t="s">
        <v>169</v>
      </c>
      <c r="C115" s="153" t="s">
        <v>170</v>
      </c>
      <c r="D115" s="148"/>
      <c r="E115" s="148"/>
      <c r="F115" s="148"/>
      <c r="G115" s="148"/>
      <c r="H115" s="142"/>
      <c r="I115" s="142"/>
      <c r="J115" s="144"/>
      <c r="K115" s="142"/>
      <c r="L115" s="142"/>
      <c r="M115" s="142"/>
      <c r="N115" s="142"/>
      <c r="O115" s="142"/>
      <c r="P115" s="142"/>
      <c r="Q115" s="142"/>
      <c r="R115" s="142"/>
      <c r="S115" s="142"/>
    </row>
    <row r="116" spans="1:19" ht="12.75" customHeight="1" x14ac:dyDescent="0.2">
      <c r="A116" s="151">
        <v>101</v>
      </c>
      <c r="B116" s="155" t="s">
        <v>171</v>
      </c>
      <c r="C116" s="153" t="s">
        <v>172</v>
      </c>
      <c r="D116" s="148"/>
      <c r="E116" s="148"/>
      <c r="F116" s="148"/>
      <c r="G116" s="148"/>
      <c r="H116" s="142"/>
      <c r="I116" s="142"/>
      <c r="J116" s="144"/>
      <c r="K116" s="142"/>
      <c r="L116" s="142"/>
      <c r="M116" s="142"/>
      <c r="N116" s="142"/>
      <c r="O116" s="142"/>
      <c r="P116" s="142"/>
      <c r="Q116" s="142"/>
      <c r="R116" s="142"/>
      <c r="S116" s="142"/>
    </row>
    <row r="117" spans="1:19" x14ac:dyDescent="0.2">
      <c r="A117" s="151">
        <v>102</v>
      </c>
      <c r="B117" s="155" t="s">
        <v>173</v>
      </c>
      <c r="C117" s="153" t="s">
        <v>174</v>
      </c>
      <c r="D117" s="148"/>
      <c r="E117" s="148"/>
      <c r="F117" s="148"/>
      <c r="G117" s="148"/>
      <c r="H117" s="142"/>
      <c r="I117" s="142"/>
      <c r="J117" s="144"/>
      <c r="K117" s="142"/>
      <c r="L117" s="142"/>
      <c r="M117" s="142"/>
      <c r="N117" s="142"/>
      <c r="O117" s="142"/>
      <c r="P117" s="142"/>
      <c r="Q117" s="142"/>
      <c r="R117" s="142"/>
      <c r="S117" s="142"/>
    </row>
    <row r="118" spans="1:19" ht="12.75" customHeight="1" x14ac:dyDescent="0.2">
      <c r="A118" s="151">
        <v>103</v>
      </c>
      <c r="B118" s="155" t="s">
        <v>175</v>
      </c>
      <c r="C118" s="153" t="s">
        <v>176</v>
      </c>
      <c r="D118" s="148"/>
      <c r="E118" s="148"/>
      <c r="F118" s="148"/>
      <c r="G118" s="148"/>
      <c r="H118" s="142"/>
      <c r="I118" s="142"/>
      <c r="J118" s="144"/>
      <c r="K118" s="142"/>
      <c r="L118" s="142"/>
      <c r="M118" s="142"/>
      <c r="N118" s="142"/>
      <c r="O118" s="142"/>
      <c r="P118" s="142"/>
      <c r="Q118" s="142"/>
      <c r="R118" s="142"/>
      <c r="S118" s="142"/>
    </row>
    <row r="119" spans="1:19" x14ac:dyDescent="0.2">
      <c r="A119" s="151">
        <v>104</v>
      </c>
      <c r="B119" s="160" t="s">
        <v>177</v>
      </c>
      <c r="C119" s="157" t="s">
        <v>178</v>
      </c>
      <c r="D119" s="148"/>
      <c r="E119" s="148"/>
      <c r="F119" s="148"/>
      <c r="G119" s="148"/>
      <c r="H119" s="142"/>
      <c r="I119" s="142"/>
      <c r="J119" s="144"/>
      <c r="K119" s="142"/>
      <c r="L119" s="142"/>
      <c r="M119" s="142"/>
      <c r="N119" s="142"/>
      <c r="O119" s="142"/>
      <c r="P119" s="142"/>
      <c r="Q119" s="142"/>
      <c r="R119" s="142"/>
      <c r="S119" s="142"/>
    </row>
    <row r="120" spans="1:19" x14ac:dyDescent="0.2">
      <c r="A120" s="151">
        <v>105</v>
      </c>
      <c r="B120" s="154" t="s">
        <v>179</v>
      </c>
      <c r="C120" s="153" t="s">
        <v>180</v>
      </c>
      <c r="D120" s="148"/>
      <c r="E120" s="148"/>
      <c r="F120" s="148"/>
      <c r="G120" s="148"/>
      <c r="H120" s="142"/>
      <c r="I120" s="142"/>
      <c r="J120" s="144"/>
      <c r="K120" s="142"/>
      <c r="L120" s="142"/>
      <c r="M120" s="142"/>
      <c r="N120" s="142"/>
      <c r="O120" s="142"/>
      <c r="P120" s="142"/>
      <c r="Q120" s="142"/>
      <c r="R120" s="142"/>
      <c r="S120" s="142"/>
    </row>
    <row r="121" spans="1:19" ht="16.5" customHeight="1" x14ac:dyDescent="0.2">
      <c r="A121" s="151">
        <v>106</v>
      </c>
      <c r="B121" s="155" t="s">
        <v>181</v>
      </c>
      <c r="C121" s="153" t="s">
        <v>182</v>
      </c>
      <c r="D121" s="148"/>
      <c r="E121" s="148"/>
      <c r="F121" s="148"/>
      <c r="G121" s="148"/>
      <c r="H121" s="142"/>
      <c r="I121" s="142"/>
      <c r="J121" s="144"/>
      <c r="K121" s="142"/>
      <c r="L121" s="142"/>
      <c r="M121" s="142"/>
      <c r="N121" s="142"/>
      <c r="O121" s="142"/>
      <c r="P121" s="142"/>
      <c r="Q121" s="142"/>
      <c r="R121" s="142"/>
      <c r="S121" s="142"/>
    </row>
    <row r="122" spans="1:19" ht="16.5" customHeight="1" x14ac:dyDescent="0.2">
      <c r="A122" s="151">
        <v>107</v>
      </c>
      <c r="B122" s="152" t="s">
        <v>183</v>
      </c>
      <c r="C122" s="161" t="s">
        <v>184</v>
      </c>
      <c r="D122" s="148"/>
      <c r="E122" s="148"/>
      <c r="F122" s="148"/>
      <c r="G122" s="148"/>
      <c r="H122" s="142"/>
      <c r="I122" s="142"/>
      <c r="J122" s="144"/>
      <c r="K122" s="142"/>
      <c r="L122" s="142"/>
      <c r="M122" s="142"/>
      <c r="N122" s="142"/>
      <c r="O122" s="142"/>
      <c r="P122" s="142"/>
      <c r="Q122" s="142"/>
      <c r="R122" s="142"/>
      <c r="S122" s="142"/>
    </row>
    <row r="123" spans="1:19" x14ac:dyDescent="0.2">
      <c r="A123" s="151">
        <v>108</v>
      </c>
      <c r="B123" s="155" t="s">
        <v>185</v>
      </c>
      <c r="C123" s="153" t="s">
        <v>262</v>
      </c>
      <c r="D123" s="148"/>
      <c r="E123" s="148"/>
      <c r="F123" s="148"/>
      <c r="G123" s="148"/>
      <c r="H123" s="142"/>
      <c r="I123" s="142"/>
      <c r="J123" s="144"/>
      <c r="K123" s="142"/>
      <c r="L123" s="142"/>
      <c r="M123" s="142"/>
      <c r="N123" s="142"/>
      <c r="O123" s="142"/>
      <c r="P123" s="142"/>
      <c r="Q123" s="142"/>
      <c r="R123" s="142"/>
      <c r="S123" s="142"/>
    </row>
    <row r="124" spans="1:19" x14ac:dyDescent="0.2">
      <c r="A124" s="151">
        <v>109</v>
      </c>
      <c r="B124" s="154" t="s">
        <v>186</v>
      </c>
      <c r="C124" s="153" t="s">
        <v>251</v>
      </c>
      <c r="D124" s="148"/>
      <c r="E124" s="148"/>
      <c r="F124" s="148"/>
      <c r="G124" s="148"/>
      <c r="H124" s="142"/>
      <c r="I124" s="142"/>
      <c r="J124" s="144"/>
      <c r="K124" s="142"/>
      <c r="L124" s="142"/>
      <c r="M124" s="142"/>
      <c r="N124" s="142"/>
      <c r="O124" s="142"/>
      <c r="P124" s="142"/>
      <c r="Q124" s="142"/>
      <c r="R124" s="142"/>
      <c r="S124" s="142"/>
    </row>
    <row r="125" spans="1:19" x14ac:dyDescent="0.2">
      <c r="A125" s="151">
        <v>110</v>
      </c>
      <c r="B125" s="152" t="s">
        <v>330</v>
      </c>
      <c r="C125" s="153" t="s">
        <v>318</v>
      </c>
      <c r="D125" s="148"/>
      <c r="E125" s="148"/>
      <c r="F125" s="148"/>
      <c r="G125" s="148"/>
      <c r="H125" s="142"/>
      <c r="I125" s="142"/>
      <c r="J125" s="144"/>
      <c r="K125" s="142"/>
      <c r="L125" s="142"/>
      <c r="M125" s="142"/>
      <c r="N125" s="142"/>
      <c r="O125" s="142"/>
      <c r="P125" s="142"/>
      <c r="Q125" s="142"/>
      <c r="R125" s="142"/>
      <c r="S125" s="142"/>
    </row>
    <row r="126" spans="1:19" x14ac:dyDescent="0.2">
      <c r="A126" s="151">
        <v>111</v>
      </c>
      <c r="B126" s="170" t="s">
        <v>419</v>
      </c>
      <c r="C126" s="171" t="s">
        <v>420</v>
      </c>
      <c r="D126" s="148"/>
      <c r="E126" s="148"/>
      <c r="F126" s="148"/>
      <c r="G126" s="148"/>
      <c r="H126" s="142"/>
      <c r="I126" s="142"/>
      <c r="J126" s="144"/>
      <c r="K126" s="142"/>
      <c r="L126" s="142"/>
      <c r="M126" s="142"/>
      <c r="N126" s="142"/>
      <c r="O126" s="142"/>
      <c r="P126" s="142"/>
      <c r="Q126" s="142"/>
      <c r="R126" s="142"/>
      <c r="S126" s="142"/>
    </row>
    <row r="127" spans="1:19" x14ac:dyDescent="0.2">
      <c r="A127" s="151">
        <v>112</v>
      </c>
      <c r="B127" s="154" t="s">
        <v>187</v>
      </c>
      <c r="C127" s="153" t="s">
        <v>321</v>
      </c>
      <c r="D127" s="148"/>
      <c r="E127" s="148"/>
      <c r="F127" s="148"/>
      <c r="G127" s="148"/>
      <c r="H127" s="142"/>
      <c r="I127" s="142"/>
      <c r="J127" s="144"/>
      <c r="K127" s="142"/>
      <c r="L127" s="142"/>
      <c r="M127" s="142"/>
      <c r="N127" s="142"/>
      <c r="O127" s="142"/>
      <c r="P127" s="142"/>
      <c r="Q127" s="142"/>
      <c r="R127" s="142"/>
      <c r="S127" s="142"/>
    </row>
    <row r="128" spans="1:19" x14ac:dyDescent="0.2">
      <c r="A128" s="151">
        <v>113</v>
      </c>
      <c r="B128" s="155" t="s">
        <v>188</v>
      </c>
      <c r="C128" s="153" t="s">
        <v>189</v>
      </c>
      <c r="D128" s="148"/>
      <c r="E128" s="148"/>
      <c r="F128" s="148"/>
      <c r="G128" s="148"/>
      <c r="H128" s="142"/>
      <c r="I128" s="142"/>
      <c r="J128" s="144"/>
      <c r="K128" s="142"/>
      <c r="L128" s="142"/>
      <c r="M128" s="142"/>
      <c r="N128" s="142"/>
      <c r="O128" s="142"/>
      <c r="P128" s="142"/>
      <c r="Q128" s="142"/>
      <c r="R128" s="142"/>
      <c r="S128" s="142"/>
    </row>
    <row r="129" spans="1:19" ht="25.5" x14ac:dyDescent="0.2">
      <c r="A129" s="151">
        <v>114</v>
      </c>
      <c r="B129" s="155" t="s">
        <v>190</v>
      </c>
      <c r="C129" s="162" t="s">
        <v>307</v>
      </c>
      <c r="D129" s="148"/>
      <c r="E129" s="148"/>
      <c r="F129" s="148"/>
      <c r="G129" s="148"/>
      <c r="H129" s="142"/>
      <c r="I129" s="142"/>
      <c r="J129" s="144"/>
      <c r="K129" s="142"/>
      <c r="L129" s="142"/>
      <c r="M129" s="142"/>
      <c r="N129" s="142"/>
      <c r="O129" s="142"/>
      <c r="P129" s="142"/>
      <c r="Q129" s="142"/>
      <c r="R129" s="142"/>
      <c r="S129" s="142"/>
    </row>
    <row r="130" spans="1:19" x14ac:dyDescent="0.2">
      <c r="A130" s="151">
        <v>115</v>
      </c>
      <c r="B130" s="155" t="s">
        <v>191</v>
      </c>
      <c r="C130" s="153" t="s">
        <v>226</v>
      </c>
      <c r="D130" s="148"/>
      <c r="E130" s="148"/>
      <c r="F130" s="148"/>
      <c r="G130" s="148"/>
      <c r="H130" s="142"/>
      <c r="I130" s="142"/>
      <c r="J130" s="144"/>
      <c r="K130" s="142"/>
      <c r="L130" s="142"/>
      <c r="M130" s="142"/>
      <c r="N130" s="142"/>
      <c r="O130" s="142"/>
      <c r="P130" s="142"/>
      <c r="Q130" s="142"/>
      <c r="R130" s="142"/>
      <c r="S130" s="142"/>
    </row>
    <row r="131" spans="1:19" x14ac:dyDescent="0.2">
      <c r="A131" s="151">
        <v>116</v>
      </c>
      <c r="B131" s="155" t="s">
        <v>192</v>
      </c>
      <c r="C131" s="153" t="s">
        <v>193</v>
      </c>
      <c r="D131" s="148">
        <f t="shared" si="9"/>
        <v>62365703</v>
      </c>
      <c r="E131" s="148">
        <f t="shared" si="11"/>
        <v>62365703</v>
      </c>
      <c r="F131" s="148"/>
      <c r="G131" s="148"/>
      <c r="H131" s="142">
        <f t="shared" si="13"/>
        <v>62365703</v>
      </c>
      <c r="I131" s="142">
        <v>62365703</v>
      </c>
      <c r="J131" s="144"/>
      <c r="K131" s="142"/>
      <c r="L131" s="142"/>
      <c r="M131" s="142"/>
      <c r="N131" s="142"/>
      <c r="O131" s="142"/>
      <c r="P131" s="142"/>
      <c r="Q131" s="142"/>
      <c r="R131" s="142"/>
      <c r="S131" s="142"/>
    </row>
    <row r="132" spans="1:19" x14ac:dyDescent="0.2">
      <c r="A132" s="151">
        <v>117</v>
      </c>
      <c r="B132" s="155" t="s">
        <v>194</v>
      </c>
      <c r="C132" s="153" t="s">
        <v>40</v>
      </c>
      <c r="D132" s="148"/>
      <c r="E132" s="148"/>
      <c r="F132" s="148"/>
      <c r="G132" s="148"/>
      <c r="H132" s="142"/>
      <c r="I132" s="142"/>
      <c r="J132" s="144"/>
      <c r="K132" s="142"/>
      <c r="L132" s="142"/>
      <c r="M132" s="142"/>
      <c r="N132" s="142"/>
      <c r="O132" s="142"/>
      <c r="P132" s="142"/>
      <c r="Q132" s="142"/>
      <c r="R132" s="142"/>
      <c r="S132" s="142"/>
    </row>
    <row r="133" spans="1:19" x14ac:dyDescent="0.2">
      <c r="A133" s="151">
        <v>118</v>
      </c>
      <c r="B133" s="152" t="s">
        <v>195</v>
      </c>
      <c r="C133" s="153" t="s">
        <v>45</v>
      </c>
      <c r="D133" s="148"/>
      <c r="E133" s="148"/>
      <c r="F133" s="148"/>
      <c r="G133" s="148"/>
      <c r="H133" s="142"/>
      <c r="I133" s="142"/>
      <c r="J133" s="144"/>
      <c r="K133" s="142"/>
      <c r="L133" s="142"/>
      <c r="M133" s="142"/>
      <c r="N133" s="142"/>
      <c r="O133" s="142"/>
      <c r="P133" s="142"/>
      <c r="Q133" s="142"/>
      <c r="R133" s="142"/>
      <c r="S133" s="142"/>
    </row>
    <row r="134" spans="1:19" x14ac:dyDescent="0.2">
      <c r="A134" s="151">
        <v>119</v>
      </c>
      <c r="B134" s="152" t="s">
        <v>196</v>
      </c>
      <c r="C134" s="153" t="s">
        <v>228</v>
      </c>
      <c r="D134" s="148"/>
      <c r="E134" s="148"/>
      <c r="F134" s="148"/>
      <c r="G134" s="148"/>
      <c r="H134" s="142"/>
      <c r="I134" s="142"/>
      <c r="J134" s="144"/>
      <c r="K134" s="142"/>
      <c r="L134" s="142"/>
      <c r="M134" s="142"/>
      <c r="N134" s="142"/>
      <c r="O134" s="142"/>
      <c r="P134" s="142"/>
      <c r="Q134" s="142"/>
      <c r="R134" s="142"/>
      <c r="S134" s="142"/>
    </row>
    <row r="135" spans="1:19" x14ac:dyDescent="0.2">
      <c r="A135" s="151">
        <v>120</v>
      </c>
      <c r="B135" s="152" t="s">
        <v>197</v>
      </c>
      <c r="C135" s="153" t="s">
        <v>47</v>
      </c>
      <c r="D135" s="148"/>
      <c r="E135" s="148"/>
      <c r="F135" s="148"/>
      <c r="G135" s="148"/>
      <c r="H135" s="142"/>
      <c r="I135" s="142"/>
      <c r="J135" s="144"/>
      <c r="K135" s="142"/>
      <c r="L135" s="142"/>
      <c r="M135" s="142"/>
      <c r="N135" s="142"/>
      <c r="O135" s="142"/>
      <c r="P135" s="142"/>
      <c r="Q135" s="142"/>
      <c r="R135" s="142"/>
      <c r="S135" s="142"/>
    </row>
    <row r="136" spans="1:19" x14ac:dyDescent="0.2">
      <c r="A136" s="151">
        <v>121</v>
      </c>
      <c r="B136" s="155" t="s">
        <v>198</v>
      </c>
      <c r="C136" s="153" t="s">
        <v>46</v>
      </c>
      <c r="D136" s="148"/>
      <c r="E136" s="148"/>
      <c r="F136" s="148"/>
      <c r="G136" s="148"/>
      <c r="H136" s="142"/>
      <c r="I136" s="142"/>
      <c r="J136" s="144"/>
      <c r="K136" s="142"/>
      <c r="L136" s="142"/>
      <c r="M136" s="142"/>
      <c r="N136" s="142"/>
      <c r="O136" s="142"/>
      <c r="P136" s="142"/>
      <c r="Q136" s="142"/>
      <c r="R136" s="142"/>
      <c r="S136" s="142"/>
    </row>
    <row r="137" spans="1:19" x14ac:dyDescent="0.2">
      <c r="A137" s="151">
        <v>122</v>
      </c>
      <c r="B137" s="155" t="s">
        <v>199</v>
      </c>
      <c r="C137" s="153" t="s">
        <v>200</v>
      </c>
      <c r="D137" s="148"/>
      <c r="E137" s="148"/>
      <c r="F137" s="148"/>
      <c r="G137" s="148"/>
      <c r="H137" s="142"/>
      <c r="I137" s="142"/>
      <c r="J137" s="144"/>
      <c r="K137" s="142"/>
      <c r="L137" s="142"/>
      <c r="M137" s="142"/>
      <c r="N137" s="142"/>
      <c r="O137" s="142"/>
      <c r="P137" s="142"/>
      <c r="Q137" s="142"/>
      <c r="R137" s="142"/>
      <c r="S137" s="142"/>
    </row>
    <row r="138" spans="1:19" ht="12.75" customHeight="1" x14ac:dyDescent="0.2">
      <c r="A138" s="151">
        <v>123</v>
      </c>
      <c r="B138" s="155" t="s">
        <v>201</v>
      </c>
      <c r="C138" s="230" t="s">
        <v>470</v>
      </c>
      <c r="D138" s="148"/>
      <c r="E138" s="148"/>
      <c r="F138" s="148"/>
      <c r="G138" s="148"/>
      <c r="H138" s="142"/>
      <c r="I138" s="142"/>
      <c r="J138" s="144"/>
      <c r="K138" s="142"/>
      <c r="L138" s="142"/>
      <c r="M138" s="142"/>
      <c r="N138" s="142"/>
      <c r="O138" s="142"/>
      <c r="P138" s="142"/>
      <c r="Q138" s="142"/>
      <c r="R138" s="142"/>
      <c r="S138" s="142"/>
    </row>
    <row r="139" spans="1:19" x14ac:dyDescent="0.2">
      <c r="A139" s="151">
        <v>124</v>
      </c>
      <c r="B139" s="152" t="s">
        <v>202</v>
      </c>
      <c r="C139" s="153" t="s">
        <v>227</v>
      </c>
      <c r="D139" s="148">
        <f t="shared" si="9"/>
        <v>68409870</v>
      </c>
      <c r="E139" s="148">
        <f t="shared" si="11"/>
        <v>68409870</v>
      </c>
      <c r="F139" s="148">
        <v>344042</v>
      </c>
      <c r="G139" s="148"/>
      <c r="H139" s="142">
        <f t="shared" si="13"/>
        <v>10855382</v>
      </c>
      <c r="I139" s="142">
        <v>10855382</v>
      </c>
      <c r="J139" s="144"/>
      <c r="K139" s="142">
        <f t="shared" si="14"/>
        <v>7469056</v>
      </c>
      <c r="L139" s="142">
        <v>7469056</v>
      </c>
      <c r="M139" s="142"/>
      <c r="N139" s="142">
        <f t="shared" si="15"/>
        <v>46726889</v>
      </c>
      <c r="O139" s="142">
        <v>46726889</v>
      </c>
      <c r="P139" s="142"/>
      <c r="Q139" s="142">
        <f t="shared" si="10"/>
        <v>3358543</v>
      </c>
      <c r="R139" s="142">
        <v>3358543</v>
      </c>
      <c r="S139" s="142"/>
    </row>
    <row r="140" spans="1:19" ht="24.75" customHeight="1" x14ac:dyDescent="0.2">
      <c r="A140" s="151">
        <v>125</v>
      </c>
      <c r="B140" s="154" t="s">
        <v>203</v>
      </c>
      <c r="C140" s="230" t="s">
        <v>460</v>
      </c>
      <c r="D140" s="148">
        <f t="shared" si="9"/>
        <v>90571947</v>
      </c>
      <c r="E140" s="148">
        <f t="shared" si="11"/>
        <v>90571947</v>
      </c>
      <c r="F140" s="148">
        <v>887628</v>
      </c>
      <c r="G140" s="148"/>
      <c r="H140" s="142">
        <f t="shared" si="13"/>
        <v>15746058</v>
      </c>
      <c r="I140" s="142">
        <v>15746058</v>
      </c>
      <c r="J140" s="144"/>
      <c r="K140" s="142">
        <f t="shared" si="14"/>
        <v>8310992</v>
      </c>
      <c r="L140" s="142">
        <v>8310992</v>
      </c>
      <c r="M140" s="142"/>
      <c r="N140" s="142">
        <f t="shared" si="15"/>
        <v>65664497</v>
      </c>
      <c r="O140" s="142">
        <v>65664497</v>
      </c>
      <c r="P140" s="142"/>
      <c r="Q140" s="142">
        <f t="shared" si="10"/>
        <v>850400</v>
      </c>
      <c r="R140" s="142">
        <v>850400</v>
      </c>
      <c r="S140" s="142"/>
    </row>
    <row r="141" spans="1:19" x14ac:dyDescent="0.2">
      <c r="A141" s="151">
        <v>126</v>
      </c>
      <c r="B141" s="155" t="s">
        <v>204</v>
      </c>
      <c r="C141" s="153" t="s">
        <v>205</v>
      </c>
      <c r="D141" s="148"/>
      <c r="E141" s="148"/>
      <c r="F141" s="148"/>
      <c r="G141" s="148"/>
      <c r="H141" s="142"/>
      <c r="I141" s="142"/>
      <c r="J141" s="144"/>
      <c r="K141" s="142"/>
      <c r="L141" s="142"/>
      <c r="M141" s="142"/>
      <c r="N141" s="142"/>
      <c r="O141" s="142"/>
      <c r="P141" s="142"/>
      <c r="Q141" s="142"/>
      <c r="R141" s="142"/>
      <c r="S141" s="142"/>
    </row>
    <row r="142" spans="1:19" x14ac:dyDescent="0.2">
      <c r="A142" s="151">
        <v>127</v>
      </c>
      <c r="B142" s="152" t="s">
        <v>206</v>
      </c>
      <c r="C142" s="153" t="s">
        <v>207</v>
      </c>
      <c r="D142" s="148"/>
      <c r="E142" s="148"/>
      <c r="F142" s="148"/>
      <c r="G142" s="148"/>
      <c r="H142" s="142"/>
      <c r="I142" s="142"/>
      <c r="J142" s="144"/>
      <c r="K142" s="142"/>
      <c r="L142" s="142"/>
      <c r="M142" s="142"/>
      <c r="N142" s="142"/>
      <c r="O142" s="142"/>
      <c r="P142" s="142"/>
      <c r="Q142" s="142"/>
      <c r="R142" s="142"/>
      <c r="S142" s="142"/>
    </row>
    <row r="143" spans="1:19" x14ac:dyDescent="0.2">
      <c r="A143" s="151">
        <v>128</v>
      </c>
      <c r="B143" s="155" t="s">
        <v>208</v>
      </c>
      <c r="C143" s="153" t="s">
        <v>209</v>
      </c>
      <c r="D143" s="148"/>
      <c r="E143" s="148"/>
      <c r="F143" s="148"/>
      <c r="G143" s="148"/>
      <c r="H143" s="142"/>
      <c r="I143" s="142"/>
      <c r="J143" s="144"/>
      <c r="K143" s="142"/>
      <c r="L143" s="142"/>
      <c r="M143" s="142"/>
      <c r="N143" s="142"/>
      <c r="O143" s="142"/>
      <c r="P143" s="142"/>
      <c r="Q143" s="142"/>
      <c r="R143" s="142"/>
      <c r="S143" s="142"/>
    </row>
    <row r="144" spans="1:19" x14ac:dyDescent="0.2">
      <c r="A144" s="151">
        <v>129</v>
      </c>
      <c r="B144" s="163" t="s">
        <v>252</v>
      </c>
      <c r="C144" s="164" t="s">
        <v>253</v>
      </c>
      <c r="D144" s="148"/>
      <c r="E144" s="148"/>
      <c r="F144" s="148"/>
      <c r="G144" s="148"/>
      <c r="H144" s="142"/>
      <c r="I144" s="142"/>
      <c r="J144" s="144"/>
      <c r="K144" s="142"/>
      <c r="L144" s="142"/>
      <c r="M144" s="142"/>
      <c r="N144" s="142"/>
      <c r="O144" s="142"/>
      <c r="P144" s="142"/>
      <c r="Q144" s="142"/>
      <c r="R144" s="142"/>
      <c r="S144" s="142"/>
    </row>
    <row r="145" spans="1:19" x14ac:dyDescent="0.2">
      <c r="A145" s="151">
        <v>130</v>
      </c>
      <c r="B145" s="165" t="s">
        <v>254</v>
      </c>
      <c r="C145" s="164" t="s">
        <v>255</v>
      </c>
      <c r="D145" s="148"/>
      <c r="E145" s="148"/>
      <c r="F145" s="148"/>
      <c r="G145" s="148"/>
      <c r="H145" s="142"/>
      <c r="I145" s="142"/>
      <c r="J145" s="144"/>
      <c r="K145" s="142"/>
      <c r="L145" s="142"/>
      <c r="M145" s="142"/>
      <c r="N145" s="142"/>
      <c r="O145" s="142"/>
      <c r="P145" s="142"/>
      <c r="Q145" s="142"/>
      <c r="R145" s="142"/>
      <c r="S145" s="142"/>
    </row>
    <row r="146" spans="1:19" x14ac:dyDescent="0.2">
      <c r="A146" s="151">
        <v>131</v>
      </c>
      <c r="B146" s="166" t="s">
        <v>256</v>
      </c>
      <c r="C146" s="167" t="s">
        <v>417</v>
      </c>
      <c r="D146" s="148"/>
      <c r="E146" s="148"/>
      <c r="F146" s="148"/>
      <c r="G146" s="148"/>
      <c r="H146" s="142"/>
      <c r="I146" s="142"/>
      <c r="J146" s="144"/>
      <c r="K146" s="142"/>
      <c r="L146" s="142"/>
      <c r="M146" s="142"/>
      <c r="N146" s="142"/>
      <c r="O146" s="142"/>
      <c r="P146" s="142"/>
      <c r="Q146" s="142"/>
      <c r="R146" s="142"/>
      <c r="S146" s="142"/>
    </row>
    <row r="147" spans="1:19" x14ac:dyDescent="0.2">
      <c r="A147" s="151">
        <v>132</v>
      </c>
      <c r="B147" s="151" t="s">
        <v>260</v>
      </c>
      <c r="C147" s="168" t="s">
        <v>261</v>
      </c>
      <c r="D147" s="148"/>
      <c r="E147" s="148"/>
      <c r="F147" s="148"/>
      <c r="G147" s="148"/>
      <c r="H147" s="142"/>
      <c r="I147" s="142"/>
      <c r="J147" s="144"/>
      <c r="K147" s="142"/>
      <c r="L147" s="142"/>
      <c r="M147" s="142"/>
      <c r="N147" s="142"/>
      <c r="O147" s="142"/>
      <c r="P147" s="142"/>
      <c r="Q147" s="142"/>
      <c r="R147" s="142"/>
      <c r="S147" s="142"/>
    </row>
    <row r="148" spans="1:19" x14ac:dyDescent="0.2">
      <c r="A148" s="151">
        <v>133</v>
      </c>
      <c r="B148" s="169" t="s">
        <v>312</v>
      </c>
      <c r="C148" s="168" t="s">
        <v>311</v>
      </c>
      <c r="D148" s="148"/>
      <c r="E148" s="148"/>
      <c r="F148" s="148"/>
      <c r="G148" s="148"/>
      <c r="H148" s="142"/>
      <c r="I148" s="142"/>
      <c r="J148" s="144"/>
      <c r="K148" s="142"/>
      <c r="L148" s="142"/>
      <c r="M148" s="142"/>
      <c r="N148" s="142"/>
      <c r="O148" s="142"/>
      <c r="P148" s="142"/>
      <c r="Q148" s="142"/>
      <c r="R148" s="142"/>
      <c r="S148" s="142"/>
    </row>
    <row r="149" spans="1:19" x14ac:dyDescent="0.2">
      <c r="A149" s="151">
        <v>134</v>
      </c>
      <c r="B149" s="169" t="s">
        <v>320</v>
      </c>
      <c r="C149" s="168" t="s">
        <v>317</v>
      </c>
      <c r="D149" s="148"/>
      <c r="E149" s="148"/>
      <c r="F149" s="148"/>
      <c r="G149" s="148"/>
      <c r="H149" s="142"/>
      <c r="I149" s="142"/>
      <c r="J149" s="144"/>
      <c r="K149" s="142"/>
      <c r="L149" s="142"/>
      <c r="M149" s="142"/>
      <c r="N149" s="142"/>
      <c r="O149" s="142"/>
      <c r="P149" s="142"/>
      <c r="Q149" s="142"/>
      <c r="R149" s="142"/>
      <c r="S149" s="142"/>
    </row>
    <row r="150" spans="1:19" ht="14.25" customHeight="1" x14ac:dyDescent="0.2">
      <c r="A150" s="151">
        <v>135</v>
      </c>
      <c r="B150" s="169" t="s">
        <v>412</v>
      </c>
      <c r="C150" s="157" t="s">
        <v>413</v>
      </c>
      <c r="D150" s="148"/>
      <c r="E150" s="148"/>
      <c r="F150" s="148"/>
      <c r="G150" s="148"/>
      <c r="H150" s="142"/>
      <c r="I150" s="142"/>
      <c r="J150" s="144"/>
      <c r="K150" s="142"/>
      <c r="L150" s="142"/>
      <c r="M150" s="142"/>
      <c r="N150" s="142"/>
      <c r="O150" s="142"/>
      <c r="P150" s="142"/>
      <c r="Q150" s="142"/>
      <c r="R150" s="142"/>
      <c r="S150" s="142"/>
    </row>
    <row r="151" spans="1:19" x14ac:dyDescent="0.2">
      <c r="D151" s="149"/>
    </row>
  </sheetData>
  <mergeCells count="31">
    <mergeCell ref="H4:S4"/>
    <mergeCell ref="A10:C10"/>
    <mergeCell ref="A93:A96"/>
    <mergeCell ref="B93:B96"/>
    <mergeCell ref="H6:H7"/>
    <mergeCell ref="H5:J5"/>
    <mergeCell ref="I6:J6"/>
    <mergeCell ref="K5:M5"/>
    <mergeCell ref="N5:P5"/>
    <mergeCell ref="Q5:S5"/>
    <mergeCell ref="K6:K7"/>
    <mergeCell ref="L6:M6"/>
    <mergeCell ref="N6:N7"/>
    <mergeCell ref="O6:P6"/>
    <mergeCell ref="Q6:Q7"/>
    <mergeCell ref="R6:S6"/>
    <mergeCell ref="T7:W7"/>
    <mergeCell ref="A1:S1"/>
    <mergeCell ref="A9:C9"/>
    <mergeCell ref="A12:C12"/>
    <mergeCell ref="E4:G4"/>
    <mergeCell ref="A8:C8"/>
    <mergeCell ref="A11:C11"/>
    <mergeCell ref="A3:A7"/>
    <mergeCell ref="B3:B7"/>
    <mergeCell ref="C3:C7"/>
    <mergeCell ref="D3:S3"/>
    <mergeCell ref="E5:E7"/>
    <mergeCell ref="D4:D7"/>
    <mergeCell ref="F6:F7"/>
    <mergeCell ref="G5:G7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2"/>
  <sheetViews>
    <sheetView zoomScale="90" zoomScaleNormal="90" workbookViewId="0">
      <pane xSplit="3" ySplit="12" topLeftCell="D136" activePane="bottomRight" state="frozen"/>
      <selection pane="topRight" activeCell="D1" sqref="D1"/>
      <selection pane="bottomLeft" activeCell="A11" sqref="A11"/>
      <selection pane="bottomRight" activeCell="F159" sqref="F159"/>
    </sheetView>
  </sheetViews>
  <sheetFormatPr defaultColWidth="9.140625" defaultRowHeight="12.75" x14ac:dyDescent="0.2"/>
  <cols>
    <col min="1" max="1" width="5.5703125" style="150" customWidth="1"/>
    <col min="2" max="2" width="9.42578125" style="150" customWidth="1"/>
    <col min="3" max="3" width="44.42578125" style="172" customWidth="1"/>
    <col min="4" max="4" width="20.28515625" style="150" customWidth="1"/>
    <col min="5" max="5" width="20.5703125" style="149" customWidth="1"/>
    <col min="6" max="6" width="20.7109375" style="150" customWidth="1"/>
    <col min="7" max="16384" width="9.140625" style="150"/>
  </cols>
  <sheetData>
    <row r="1" spans="1:6" s="146" customFormat="1" ht="15.75" customHeight="1" x14ac:dyDescent="0.2">
      <c r="A1" s="380" t="s">
        <v>434</v>
      </c>
      <c r="B1" s="380"/>
      <c r="C1" s="380"/>
      <c r="D1" s="380"/>
      <c r="E1" s="380"/>
      <c r="F1" s="380"/>
    </row>
    <row r="2" spans="1:6" ht="13.5" thickBot="1" x14ac:dyDescent="0.25"/>
    <row r="3" spans="1:6" s="6" customFormat="1" ht="18.75" customHeight="1" x14ac:dyDescent="0.2">
      <c r="A3" s="408" t="s">
        <v>334</v>
      </c>
      <c r="B3" s="411" t="s">
        <v>335</v>
      </c>
      <c r="C3" s="413" t="s">
        <v>336</v>
      </c>
      <c r="D3" s="420" t="s">
        <v>446</v>
      </c>
      <c r="E3" s="421"/>
      <c r="F3" s="422"/>
    </row>
    <row r="4" spans="1:6" s="6" customFormat="1" ht="16.5" customHeight="1" x14ac:dyDescent="0.2">
      <c r="A4" s="409"/>
      <c r="B4" s="389"/>
      <c r="C4" s="414"/>
      <c r="D4" s="416" t="s">
        <v>230</v>
      </c>
      <c r="E4" s="384" t="s">
        <v>275</v>
      </c>
      <c r="F4" s="430"/>
    </row>
    <row r="5" spans="1:6" s="6" customFormat="1" ht="17.25" customHeight="1" x14ac:dyDescent="0.2">
      <c r="A5" s="409"/>
      <c r="B5" s="389"/>
      <c r="C5" s="414"/>
      <c r="D5" s="409"/>
      <c r="E5" s="394" t="s">
        <v>447</v>
      </c>
      <c r="F5" s="429" t="s">
        <v>448</v>
      </c>
    </row>
    <row r="6" spans="1:6" s="6" customFormat="1" ht="14.25" customHeight="1" x14ac:dyDescent="0.2">
      <c r="A6" s="409"/>
      <c r="B6" s="389"/>
      <c r="C6" s="414"/>
      <c r="D6" s="409"/>
      <c r="E6" s="418"/>
      <c r="F6" s="414"/>
    </row>
    <row r="7" spans="1:6" s="6" customFormat="1" ht="15" customHeight="1" x14ac:dyDescent="0.2">
      <c r="A7" s="409"/>
      <c r="B7" s="389"/>
      <c r="C7" s="414"/>
      <c r="D7" s="409"/>
      <c r="E7" s="418"/>
      <c r="F7" s="414"/>
    </row>
    <row r="8" spans="1:6" s="6" customFormat="1" ht="18" customHeight="1" thickBot="1" x14ac:dyDescent="0.25">
      <c r="A8" s="410"/>
      <c r="B8" s="412"/>
      <c r="C8" s="415"/>
      <c r="D8" s="417"/>
      <c r="E8" s="419"/>
      <c r="F8" s="415"/>
    </row>
    <row r="9" spans="1:6" s="146" customFormat="1" x14ac:dyDescent="0.2">
      <c r="A9" s="431" t="s">
        <v>230</v>
      </c>
      <c r="B9" s="431"/>
      <c r="C9" s="432"/>
      <c r="D9" s="223">
        <f>SUM(D10:D12)</f>
        <v>85142732</v>
      </c>
      <c r="E9" s="224">
        <f>SUM(E10:E12)</f>
        <v>15068851</v>
      </c>
      <c r="F9" s="225">
        <f>SUM(F10:F12)</f>
        <v>70073881</v>
      </c>
    </row>
    <row r="10" spans="1:6" x14ac:dyDescent="0.2">
      <c r="A10" s="381" t="s">
        <v>53</v>
      </c>
      <c r="B10" s="382"/>
      <c r="C10" s="382"/>
      <c r="D10" s="219">
        <v>537</v>
      </c>
      <c r="E10" s="143">
        <v>30</v>
      </c>
      <c r="F10" s="218">
        <v>507</v>
      </c>
    </row>
    <row r="11" spans="1:6" x14ac:dyDescent="0.2">
      <c r="A11" s="381" t="s">
        <v>280</v>
      </c>
      <c r="B11" s="382"/>
      <c r="C11" s="382"/>
      <c r="D11" s="219"/>
      <c r="E11" s="143"/>
      <c r="F11" s="218"/>
    </row>
    <row r="12" spans="1:6" s="146" customFormat="1" ht="12.75" customHeight="1" x14ac:dyDescent="0.2">
      <c r="A12" s="381" t="s">
        <v>224</v>
      </c>
      <c r="B12" s="382"/>
      <c r="C12" s="382"/>
      <c r="D12" s="217">
        <f>SUM(D13:D150)-D93</f>
        <v>85142195</v>
      </c>
      <c r="E12" s="143">
        <f>SUM(E13:E150)-E93</f>
        <v>15068821</v>
      </c>
      <c r="F12" s="218">
        <f>SUM(F13:F150)-F93</f>
        <v>70073374</v>
      </c>
    </row>
    <row r="13" spans="1:6" x14ac:dyDescent="0.2">
      <c r="A13" s="178">
        <v>1</v>
      </c>
      <c r="B13" s="179" t="s">
        <v>57</v>
      </c>
      <c r="C13" s="180" t="s">
        <v>41</v>
      </c>
      <c r="D13" s="181">
        <f>E13+F13</f>
        <v>528771</v>
      </c>
      <c r="E13" s="182">
        <v>80690</v>
      </c>
      <c r="F13" s="183">
        <v>448081</v>
      </c>
    </row>
    <row r="14" spans="1:6" x14ac:dyDescent="0.2">
      <c r="A14" s="178">
        <v>2</v>
      </c>
      <c r="B14" s="184" t="s">
        <v>58</v>
      </c>
      <c r="C14" s="180" t="s">
        <v>210</v>
      </c>
      <c r="D14" s="181">
        <f t="shared" ref="D14:D76" si="0">E14+F14</f>
        <v>507065</v>
      </c>
      <c r="E14" s="182">
        <v>68586</v>
      </c>
      <c r="F14" s="183">
        <v>438479</v>
      </c>
    </row>
    <row r="15" spans="1:6" x14ac:dyDescent="0.2">
      <c r="A15" s="178">
        <v>3</v>
      </c>
      <c r="B15" s="185" t="s">
        <v>59</v>
      </c>
      <c r="C15" s="180" t="s">
        <v>5</v>
      </c>
      <c r="D15" s="181">
        <f t="shared" si="0"/>
        <v>1387840</v>
      </c>
      <c r="E15" s="182">
        <v>205759</v>
      </c>
      <c r="F15" s="183">
        <v>1182081</v>
      </c>
    </row>
    <row r="16" spans="1:6" x14ac:dyDescent="0.2">
      <c r="A16" s="178">
        <v>4</v>
      </c>
      <c r="B16" s="179" t="s">
        <v>60</v>
      </c>
      <c r="C16" s="180" t="s">
        <v>211</v>
      </c>
      <c r="D16" s="181">
        <f t="shared" si="0"/>
        <v>613188</v>
      </c>
      <c r="E16" s="182">
        <v>96828</v>
      </c>
      <c r="F16" s="183">
        <v>516360</v>
      </c>
    </row>
    <row r="17" spans="1:6" ht="12.75" customHeight="1" x14ac:dyDescent="0.2">
      <c r="A17" s="178">
        <v>5</v>
      </c>
      <c r="B17" s="179" t="s">
        <v>61</v>
      </c>
      <c r="C17" s="180" t="s">
        <v>8</v>
      </c>
      <c r="D17" s="181">
        <f t="shared" si="0"/>
        <v>559109</v>
      </c>
      <c r="E17" s="182">
        <v>72621</v>
      </c>
      <c r="F17" s="183">
        <v>486488</v>
      </c>
    </row>
    <row r="18" spans="1:6" x14ac:dyDescent="0.2">
      <c r="A18" s="178">
        <v>6</v>
      </c>
      <c r="B18" s="185" t="s">
        <v>62</v>
      </c>
      <c r="C18" s="180" t="s">
        <v>63</v>
      </c>
      <c r="D18" s="181">
        <f t="shared" si="0"/>
        <v>2699150</v>
      </c>
      <c r="E18" s="182">
        <v>572898</v>
      </c>
      <c r="F18" s="183">
        <v>2126252</v>
      </c>
    </row>
    <row r="19" spans="1:6" x14ac:dyDescent="0.2">
      <c r="A19" s="178">
        <v>7</v>
      </c>
      <c r="B19" s="179" t="s">
        <v>64</v>
      </c>
      <c r="C19" s="180" t="s">
        <v>212</v>
      </c>
      <c r="D19" s="181">
        <f t="shared" si="0"/>
        <v>1246083</v>
      </c>
      <c r="E19" s="182">
        <v>221897</v>
      </c>
      <c r="F19" s="183">
        <v>1024186</v>
      </c>
    </row>
    <row r="20" spans="1:6" x14ac:dyDescent="0.2">
      <c r="A20" s="178">
        <v>8</v>
      </c>
      <c r="B20" s="185" t="s">
        <v>65</v>
      </c>
      <c r="C20" s="180" t="s">
        <v>17</v>
      </c>
      <c r="D20" s="181">
        <f t="shared" si="0"/>
        <v>511002</v>
      </c>
      <c r="E20" s="182">
        <v>92793</v>
      </c>
      <c r="F20" s="183">
        <v>418209</v>
      </c>
    </row>
    <row r="21" spans="1:6" x14ac:dyDescent="0.2">
      <c r="A21" s="178">
        <v>9</v>
      </c>
      <c r="B21" s="185" t="s">
        <v>66</v>
      </c>
      <c r="C21" s="180" t="s">
        <v>6</v>
      </c>
      <c r="D21" s="181">
        <f t="shared" si="0"/>
        <v>644593</v>
      </c>
      <c r="E21" s="182">
        <v>88759</v>
      </c>
      <c r="F21" s="183">
        <v>555834</v>
      </c>
    </row>
    <row r="22" spans="1:6" x14ac:dyDescent="0.2">
      <c r="A22" s="178">
        <v>10</v>
      </c>
      <c r="B22" s="185" t="s">
        <v>67</v>
      </c>
      <c r="C22" s="180" t="s">
        <v>18</v>
      </c>
      <c r="D22" s="181">
        <f t="shared" si="0"/>
        <v>762450</v>
      </c>
      <c r="E22" s="182">
        <v>117000</v>
      </c>
      <c r="F22" s="183">
        <v>645450</v>
      </c>
    </row>
    <row r="23" spans="1:6" x14ac:dyDescent="0.2">
      <c r="A23" s="178">
        <v>11</v>
      </c>
      <c r="B23" s="185" t="s">
        <v>68</v>
      </c>
      <c r="C23" s="180" t="s">
        <v>7</v>
      </c>
      <c r="D23" s="181">
        <f t="shared" si="0"/>
        <v>597148</v>
      </c>
      <c r="E23" s="182">
        <v>60517</v>
      </c>
      <c r="F23" s="183">
        <v>536631</v>
      </c>
    </row>
    <row r="24" spans="1:6" x14ac:dyDescent="0.2">
      <c r="A24" s="178">
        <v>12</v>
      </c>
      <c r="B24" s="185" t="s">
        <v>69</v>
      </c>
      <c r="C24" s="180" t="s">
        <v>19</v>
      </c>
      <c r="D24" s="181">
        <f t="shared" si="0"/>
        <v>1075175</v>
      </c>
      <c r="E24" s="182">
        <v>133138</v>
      </c>
      <c r="F24" s="183">
        <v>942037</v>
      </c>
    </row>
    <row r="25" spans="1:6" ht="12.75" customHeight="1" x14ac:dyDescent="0.2">
      <c r="A25" s="178">
        <v>13</v>
      </c>
      <c r="B25" s="185" t="s">
        <v>231</v>
      </c>
      <c r="C25" s="180" t="s">
        <v>232</v>
      </c>
      <c r="D25" s="181"/>
      <c r="E25" s="182"/>
      <c r="F25" s="183"/>
    </row>
    <row r="26" spans="1:6" x14ac:dyDescent="0.2">
      <c r="A26" s="178">
        <v>14</v>
      </c>
      <c r="B26" s="185" t="s">
        <v>70</v>
      </c>
      <c r="C26" s="180" t="s">
        <v>22</v>
      </c>
      <c r="D26" s="181">
        <f t="shared" si="0"/>
        <v>657628</v>
      </c>
      <c r="E26" s="182">
        <v>84724</v>
      </c>
      <c r="F26" s="183">
        <v>572904</v>
      </c>
    </row>
    <row r="27" spans="1:6" x14ac:dyDescent="0.2">
      <c r="A27" s="178">
        <v>15</v>
      </c>
      <c r="B27" s="185" t="s">
        <v>71</v>
      </c>
      <c r="C27" s="180" t="s">
        <v>10</v>
      </c>
      <c r="D27" s="181">
        <f t="shared" si="0"/>
        <v>750347</v>
      </c>
      <c r="E27" s="182">
        <v>104897</v>
      </c>
      <c r="F27" s="183">
        <v>645450</v>
      </c>
    </row>
    <row r="28" spans="1:6" x14ac:dyDescent="0.2">
      <c r="A28" s="178">
        <v>16</v>
      </c>
      <c r="B28" s="185" t="s">
        <v>72</v>
      </c>
      <c r="C28" s="180" t="s">
        <v>343</v>
      </c>
      <c r="D28" s="181">
        <f t="shared" si="0"/>
        <v>917280</v>
      </c>
      <c r="E28" s="182">
        <v>133138</v>
      </c>
      <c r="F28" s="183">
        <v>784142</v>
      </c>
    </row>
    <row r="29" spans="1:6" x14ac:dyDescent="0.2">
      <c r="A29" s="178">
        <v>17</v>
      </c>
      <c r="B29" s="185" t="s">
        <v>73</v>
      </c>
      <c r="C29" s="180" t="s">
        <v>9</v>
      </c>
      <c r="D29" s="181">
        <f t="shared" si="0"/>
        <v>1896071</v>
      </c>
      <c r="E29" s="182">
        <v>254173</v>
      </c>
      <c r="F29" s="183">
        <v>1641898</v>
      </c>
    </row>
    <row r="30" spans="1:6" x14ac:dyDescent="0.2">
      <c r="A30" s="178">
        <v>18</v>
      </c>
      <c r="B30" s="179" t="s">
        <v>74</v>
      </c>
      <c r="C30" s="180" t="s">
        <v>11</v>
      </c>
      <c r="D30" s="181">
        <f t="shared" si="0"/>
        <v>338465</v>
      </c>
      <c r="E30" s="182">
        <v>32276</v>
      </c>
      <c r="F30" s="183">
        <v>306189</v>
      </c>
    </row>
    <row r="31" spans="1:6" x14ac:dyDescent="0.2">
      <c r="A31" s="178">
        <v>19</v>
      </c>
      <c r="B31" s="179" t="s">
        <v>75</v>
      </c>
      <c r="C31" s="180" t="s">
        <v>213</v>
      </c>
      <c r="D31" s="181">
        <f t="shared" si="0"/>
        <v>307661</v>
      </c>
      <c r="E31" s="182">
        <v>48414</v>
      </c>
      <c r="F31" s="183">
        <v>259247</v>
      </c>
    </row>
    <row r="32" spans="1:6" x14ac:dyDescent="0.2">
      <c r="A32" s="178">
        <v>20</v>
      </c>
      <c r="B32" s="179" t="s">
        <v>76</v>
      </c>
      <c r="C32" s="180" t="s">
        <v>344</v>
      </c>
      <c r="D32" s="181">
        <f t="shared" si="0"/>
        <v>1469928</v>
      </c>
      <c r="E32" s="182">
        <v>262242</v>
      </c>
      <c r="F32" s="183">
        <v>1207686</v>
      </c>
    </row>
    <row r="33" spans="1:6" x14ac:dyDescent="0.2">
      <c r="A33" s="178">
        <v>21</v>
      </c>
      <c r="B33" s="179" t="s">
        <v>77</v>
      </c>
      <c r="C33" s="180" t="s">
        <v>38</v>
      </c>
      <c r="D33" s="181">
        <f t="shared" si="0"/>
        <v>930623</v>
      </c>
      <c r="E33" s="182">
        <v>197690</v>
      </c>
      <c r="F33" s="183">
        <v>732933</v>
      </c>
    </row>
    <row r="34" spans="1:6" x14ac:dyDescent="0.2">
      <c r="A34" s="178">
        <v>22</v>
      </c>
      <c r="B34" s="185" t="s">
        <v>78</v>
      </c>
      <c r="C34" s="180" t="s">
        <v>79</v>
      </c>
      <c r="D34" s="220">
        <f t="shared" si="0"/>
        <v>446067</v>
      </c>
      <c r="E34" s="221">
        <v>125069</v>
      </c>
      <c r="F34" s="222">
        <v>320998</v>
      </c>
    </row>
    <row r="35" spans="1:6" x14ac:dyDescent="0.2">
      <c r="A35" s="178">
        <v>23</v>
      </c>
      <c r="B35" s="185" t="s">
        <v>80</v>
      </c>
      <c r="C35" s="180" t="s">
        <v>81</v>
      </c>
      <c r="D35" s="181"/>
      <c r="E35" s="182"/>
      <c r="F35" s="183"/>
    </row>
    <row r="36" spans="1:6" x14ac:dyDescent="0.2">
      <c r="A36" s="178">
        <v>24</v>
      </c>
      <c r="B36" s="185" t="s">
        <v>82</v>
      </c>
      <c r="C36" s="180" t="s">
        <v>83</v>
      </c>
      <c r="D36" s="181"/>
      <c r="E36" s="182"/>
      <c r="F36" s="183"/>
    </row>
    <row r="37" spans="1:6" x14ac:dyDescent="0.2">
      <c r="A37" s="178">
        <v>25</v>
      </c>
      <c r="B37" s="179" t="s">
        <v>84</v>
      </c>
      <c r="C37" s="180" t="s">
        <v>85</v>
      </c>
      <c r="D37" s="181">
        <f t="shared" si="0"/>
        <v>6445024</v>
      </c>
      <c r="E37" s="182">
        <v>1161933</v>
      </c>
      <c r="F37" s="183">
        <v>5283091</v>
      </c>
    </row>
    <row r="38" spans="1:6" x14ac:dyDescent="0.2">
      <c r="A38" s="178">
        <v>26</v>
      </c>
      <c r="B38" s="185" t="s">
        <v>86</v>
      </c>
      <c r="C38" s="180" t="s">
        <v>87</v>
      </c>
      <c r="D38" s="181"/>
      <c r="E38" s="182"/>
      <c r="F38" s="183"/>
    </row>
    <row r="39" spans="1:6" x14ac:dyDescent="0.2">
      <c r="A39" s="178">
        <v>27</v>
      </c>
      <c r="B39" s="184" t="s">
        <v>88</v>
      </c>
      <c r="C39" s="180" t="s">
        <v>89</v>
      </c>
      <c r="D39" s="181"/>
      <c r="E39" s="182"/>
      <c r="F39" s="183"/>
    </row>
    <row r="40" spans="1:6" x14ac:dyDescent="0.2">
      <c r="A40" s="178">
        <v>28</v>
      </c>
      <c r="B40" s="184" t="s">
        <v>90</v>
      </c>
      <c r="C40" s="180" t="s">
        <v>39</v>
      </c>
      <c r="D40" s="181">
        <f t="shared" si="0"/>
        <v>1395615</v>
      </c>
      <c r="E40" s="182">
        <v>274345</v>
      </c>
      <c r="F40" s="183">
        <v>1121270</v>
      </c>
    </row>
    <row r="41" spans="1:6" x14ac:dyDescent="0.2">
      <c r="A41" s="178">
        <v>29</v>
      </c>
      <c r="B41" s="179" t="s">
        <v>91</v>
      </c>
      <c r="C41" s="180" t="s">
        <v>37</v>
      </c>
      <c r="D41" s="181">
        <f t="shared" si="0"/>
        <v>2440061</v>
      </c>
      <c r="E41" s="182">
        <v>496242</v>
      </c>
      <c r="F41" s="183">
        <v>1943819</v>
      </c>
    </row>
    <row r="42" spans="1:6" x14ac:dyDescent="0.2">
      <c r="A42" s="178">
        <v>30</v>
      </c>
      <c r="B42" s="184" t="s">
        <v>92</v>
      </c>
      <c r="C42" s="180" t="s">
        <v>16</v>
      </c>
      <c r="D42" s="181">
        <f t="shared" si="0"/>
        <v>575480</v>
      </c>
      <c r="E42" s="182">
        <v>84724</v>
      </c>
      <c r="F42" s="183">
        <v>490756</v>
      </c>
    </row>
    <row r="43" spans="1:6" x14ac:dyDescent="0.2">
      <c r="A43" s="178">
        <v>31</v>
      </c>
      <c r="B43" s="185" t="s">
        <v>93</v>
      </c>
      <c r="C43" s="180" t="s">
        <v>21</v>
      </c>
      <c r="D43" s="181">
        <f t="shared" si="0"/>
        <v>1814598</v>
      </c>
      <c r="E43" s="182">
        <v>334863</v>
      </c>
      <c r="F43" s="183">
        <v>1479735</v>
      </c>
    </row>
    <row r="44" spans="1:6" x14ac:dyDescent="0.2">
      <c r="A44" s="178">
        <v>32</v>
      </c>
      <c r="B44" s="184" t="s">
        <v>94</v>
      </c>
      <c r="C44" s="180" t="s">
        <v>24</v>
      </c>
      <c r="D44" s="181">
        <f t="shared" si="0"/>
        <v>725245</v>
      </c>
      <c r="E44" s="182">
        <v>133138</v>
      </c>
      <c r="F44" s="183">
        <v>592107</v>
      </c>
    </row>
    <row r="45" spans="1:6" x14ac:dyDescent="0.2">
      <c r="A45" s="178">
        <v>33</v>
      </c>
      <c r="B45" s="179" t="s">
        <v>95</v>
      </c>
      <c r="C45" s="180" t="s">
        <v>214</v>
      </c>
      <c r="D45" s="181">
        <f t="shared" si="0"/>
        <v>1748588</v>
      </c>
      <c r="E45" s="182">
        <v>351001</v>
      </c>
      <c r="F45" s="183">
        <v>1397587</v>
      </c>
    </row>
    <row r="46" spans="1:6" x14ac:dyDescent="0.2">
      <c r="A46" s="178">
        <v>34</v>
      </c>
      <c r="B46" s="186" t="s">
        <v>96</v>
      </c>
      <c r="C46" s="187" t="s">
        <v>215</v>
      </c>
      <c r="D46" s="181">
        <f t="shared" si="0"/>
        <v>718942</v>
      </c>
      <c r="E46" s="182">
        <v>112966</v>
      </c>
      <c r="F46" s="183">
        <v>605976</v>
      </c>
    </row>
    <row r="47" spans="1:6" x14ac:dyDescent="0.2">
      <c r="A47" s="178">
        <v>35</v>
      </c>
      <c r="B47" s="179" t="s">
        <v>97</v>
      </c>
      <c r="C47" s="180" t="s">
        <v>216</v>
      </c>
      <c r="D47" s="181">
        <f t="shared" si="0"/>
        <v>476961</v>
      </c>
      <c r="E47" s="182">
        <v>72621</v>
      </c>
      <c r="F47" s="183">
        <v>404340</v>
      </c>
    </row>
    <row r="48" spans="1:6" x14ac:dyDescent="0.2">
      <c r="A48" s="178">
        <v>36</v>
      </c>
      <c r="B48" s="179" t="s">
        <v>98</v>
      </c>
      <c r="C48" s="180" t="s">
        <v>23</v>
      </c>
      <c r="D48" s="181">
        <f t="shared" si="0"/>
        <v>945718</v>
      </c>
      <c r="E48" s="182">
        <v>121035</v>
      </c>
      <c r="F48" s="183">
        <v>824683</v>
      </c>
    </row>
    <row r="49" spans="1:6" x14ac:dyDescent="0.2">
      <c r="A49" s="178">
        <v>37</v>
      </c>
      <c r="B49" s="185" t="s">
        <v>99</v>
      </c>
      <c r="C49" s="180" t="s">
        <v>20</v>
      </c>
      <c r="D49" s="181">
        <f t="shared" si="0"/>
        <v>382108</v>
      </c>
      <c r="E49" s="182">
        <v>52448</v>
      </c>
      <c r="F49" s="183">
        <v>329660</v>
      </c>
    </row>
    <row r="50" spans="1:6" x14ac:dyDescent="0.2">
      <c r="A50" s="178">
        <v>38</v>
      </c>
      <c r="B50" s="184" t="s">
        <v>100</v>
      </c>
      <c r="C50" s="180" t="s">
        <v>101</v>
      </c>
      <c r="D50" s="181">
        <f t="shared" si="0"/>
        <v>453196</v>
      </c>
      <c r="E50" s="182">
        <v>133138</v>
      </c>
      <c r="F50" s="183">
        <v>320058</v>
      </c>
    </row>
    <row r="51" spans="1:6" x14ac:dyDescent="0.2">
      <c r="A51" s="178">
        <v>39</v>
      </c>
      <c r="B51" s="185" t="s">
        <v>102</v>
      </c>
      <c r="C51" s="180" t="s">
        <v>103</v>
      </c>
      <c r="D51" s="181">
        <f t="shared" si="0"/>
        <v>2232047</v>
      </c>
      <c r="E51" s="182">
        <v>403449</v>
      </c>
      <c r="F51" s="183">
        <v>1828598</v>
      </c>
    </row>
    <row r="52" spans="1:6" x14ac:dyDescent="0.2">
      <c r="A52" s="178">
        <v>40</v>
      </c>
      <c r="B52" s="179" t="s">
        <v>104</v>
      </c>
      <c r="C52" s="180" t="s">
        <v>221</v>
      </c>
      <c r="D52" s="181">
        <f t="shared" si="0"/>
        <v>719078</v>
      </c>
      <c r="E52" s="182">
        <v>129104</v>
      </c>
      <c r="F52" s="183">
        <v>589974</v>
      </c>
    </row>
    <row r="53" spans="1:6" x14ac:dyDescent="0.2">
      <c r="A53" s="178">
        <v>41</v>
      </c>
      <c r="B53" s="179" t="s">
        <v>105</v>
      </c>
      <c r="C53" s="180" t="s">
        <v>2</v>
      </c>
      <c r="D53" s="181">
        <f t="shared" si="0"/>
        <v>1507207</v>
      </c>
      <c r="E53" s="182">
        <v>318725</v>
      </c>
      <c r="F53" s="183">
        <v>1188482</v>
      </c>
    </row>
    <row r="54" spans="1:6" x14ac:dyDescent="0.2">
      <c r="A54" s="178">
        <v>42</v>
      </c>
      <c r="B54" s="185" t="s">
        <v>106</v>
      </c>
      <c r="C54" s="180" t="s">
        <v>3</v>
      </c>
      <c r="D54" s="181">
        <f t="shared" si="0"/>
        <v>491431</v>
      </c>
      <c r="E54" s="182">
        <v>80690</v>
      </c>
      <c r="F54" s="183">
        <v>410741</v>
      </c>
    </row>
    <row r="55" spans="1:6" x14ac:dyDescent="0.2">
      <c r="A55" s="178">
        <v>43</v>
      </c>
      <c r="B55" s="184" t="s">
        <v>152</v>
      </c>
      <c r="C55" s="180" t="s">
        <v>32</v>
      </c>
      <c r="D55" s="181">
        <f t="shared" si="0"/>
        <v>613458</v>
      </c>
      <c r="E55" s="182">
        <v>129104</v>
      </c>
      <c r="F55" s="183">
        <v>484354</v>
      </c>
    </row>
    <row r="56" spans="1:6" x14ac:dyDescent="0.2">
      <c r="A56" s="178">
        <v>44</v>
      </c>
      <c r="B56" s="185" t="s">
        <v>107</v>
      </c>
      <c r="C56" s="180" t="s">
        <v>217</v>
      </c>
      <c r="D56" s="181">
        <f t="shared" si="0"/>
        <v>807995</v>
      </c>
      <c r="E56" s="182">
        <v>141207</v>
      </c>
      <c r="F56" s="183">
        <v>666788</v>
      </c>
    </row>
    <row r="57" spans="1:6" x14ac:dyDescent="0.2">
      <c r="A57" s="178">
        <v>45</v>
      </c>
      <c r="B57" s="184" t="s">
        <v>108</v>
      </c>
      <c r="C57" s="180" t="s">
        <v>0</v>
      </c>
      <c r="D57" s="181">
        <f t="shared" si="0"/>
        <v>815132</v>
      </c>
      <c r="E57" s="182">
        <v>165414</v>
      </c>
      <c r="F57" s="183">
        <v>649718</v>
      </c>
    </row>
    <row r="58" spans="1:6" x14ac:dyDescent="0.2">
      <c r="A58" s="178">
        <v>46</v>
      </c>
      <c r="B58" s="185" t="s">
        <v>109</v>
      </c>
      <c r="C58" s="180" t="s">
        <v>4</v>
      </c>
      <c r="D58" s="181">
        <f t="shared" si="0"/>
        <v>338134</v>
      </c>
      <c r="E58" s="182">
        <v>56483</v>
      </c>
      <c r="F58" s="183">
        <v>281651</v>
      </c>
    </row>
    <row r="59" spans="1:6" x14ac:dyDescent="0.2">
      <c r="A59" s="178">
        <v>47</v>
      </c>
      <c r="B59" s="184" t="s">
        <v>110</v>
      </c>
      <c r="C59" s="180" t="s">
        <v>1</v>
      </c>
      <c r="D59" s="181">
        <f t="shared" si="0"/>
        <v>555209</v>
      </c>
      <c r="E59" s="182">
        <v>84724</v>
      </c>
      <c r="F59" s="183">
        <v>470485</v>
      </c>
    </row>
    <row r="60" spans="1:6" x14ac:dyDescent="0.2">
      <c r="A60" s="178">
        <v>48</v>
      </c>
      <c r="B60" s="185" t="s">
        <v>111</v>
      </c>
      <c r="C60" s="180" t="s">
        <v>218</v>
      </c>
      <c r="D60" s="181">
        <f t="shared" si="0"/>
        <v>1154123</v>
      </c>
      <c r="E60" s="182">
        <v>133138</v>
      </c>
      <c r="F60" s="183">
        <v>1020985</v>
      </c>
    </row>
    <row r="61" spans="1:6" x14ac:dyDescent="0.2">
      <c r="A61" s="178">
        <v>49</v>
      </c>
      <c r="B61" s="185" t="s">
        <v>112</v>
      </c>
      <c r="C61" s="180" t="s">
        <v>25</v>
      </c>
      <c r="D61" s="181">
        <f t="shared" si="0"/>
        <v>2901043</v>
      </c>
      <c r="E61" s="182">
        <v>476070</v>
      </c>
      <c r="F61" s="183">
        <v>2424973</v>
      </c>
    </row>
    <row r="62" spans="1:6" x14ac:dyDescent="0.2">
      <c r="A62" s="178">
        <v>50</v>
      </c>
      <c r="B62" s="185" t="s">
        <v>160</v>
      </c>
      <c r="C62" s="180" t="s">
        <v>52</v>
      </c>
      <c r="D62" s="181">
        <f t="shared" si="0"/>
        <v>460394</v>
      </c>
      <c r="E62" s="182">
        <v>100862</v>
      </c>
      <c r="F62" s="183">
        <v>359532</v>
      </c>
    </row>
    <row r="63" spans="1:6" x14ac:dyDescent="0.2">
      <c r="A63" s="178">
        <v>51</v>
      </c>
      <c r="B63" s="185" t="s">
        <v>113</v>
      </c>
      <c r="C63" s="180" t="s">
        <v>219</v>
      </c>
      <c r="D63" s="181">
        <f t="shared" si="0"/>
        <v>518568</v>
      </c>
      <c r="E63" s="182">
        <v>72621</v>
      </c>
      <c r="F63" s="183">
        <v>445947</v>
      </c>
    </row>
    <row r="64" spans="1:6" x14ac:dyDescent="0.2">
      <c r="A64" s="178">
        <v>52</v>
      </c>
      <c r="B64" s="184" t="s">
        <v>162</v>
      </c>
      <c r="C64" s="180" t="s">
        <v>220</v>
      </c>
      <c r="D64" s="181">
        <f t="shared" si="0"/>
        <v>642226</v>
      </c>
      <c r="E64" s="182">
        <v>92793</v>
      </c>
      <c r="F64" s="183">
        <v>549433</v>
      </c>
    </row>
    <row r="65" spans="1:6" x14ac:dyDescent="0.2">
      <c r="A65" s="178">
        <v>53</v>
      </c>
      <c r="B65" s="185" t="s">
        <v>223</v>
      </c>
      <c r="C65" s="180" t="s">
        <v>222</v>
      </c>
      <c r="D65" s="181"/>
      <c r="E65" s="182"/>
      <c r="F65" s="183"/>
    </row>
    <row r="66" spans="1:6" ht="12.75" customHeight="1" x14ac:dyDescent="0.2">
      <c r="A66" s="178">
        <v>54</v>
      </c>
      <c r="B66" s="185" t="s">
        <v>233</v>
      </c>
      <c r="C66" s="180" t="s">
        <v>234</v>
      </c>
      <c r="D66" s="181"/>
      <c r="E66" s="182"/>
      <c r="F66" s="183"/>
    </row>
    <row r="67" spans="1:6" ht="13.5" customHeight="1" x14ac:dyDescent="0.2">
      <c r="A67" s="178">
        <v>55</v>
      </c>
      <c r="B67" s="185" t="s">
        <v>114</v>
      </c>
      <c r="C67" s="180" t="s">
        <v>51</v>
      </c>
      <c r="D67" s="181"/>
      <c r="E67" s="182"/>
      <c r="F67" s="183"/>
    </row>
    <row r="68" spans="1:6" ht="12" customHeight="1" x14ac:dyDescent="0.2">
      <c r="A68" s="178">
        <v>56</v>
      </c>
      <c r="B68" s="184" t="s">
        <v>115</v>
      </c>
      <c r="C68" s="180" t="s">
        <v>235</v>
      </c>
      <c r="D68" s="181"/>
      <c r="E68" s="182"/>
      <c r="F68" s="183"/>
    </row>
    <row r="69" spans="1:6" ht="15.75" customHeight="1" x14ac:dyDescent="0.2">
      <c r="A69" s="178">
        <v>57</v>
      </c>
      <c r="B69" s="179" t="s">
        <v>116</v>
      </c>
      <c r="C69" s="180" t="s">
        <v>117</v>
      </c>
      <c r="D69" s="181"/>
      <c r="E69" s="182"/>
      <c r="F69" s="183"/>
    </row>
    <row r="70" spans="1:6" ht="12" customHeight="1" x14ac:dyDescent="0.2">
      <c r="A70" s="178">
        <v>58</v>
      </c>
      <c r="B70" s="184" t="s">
        <v>118</v>
      </c>
      <c r="C70" s="180" t="s">
        <v>236</v>
      </c>
      <c r="D70" s="181"/>
      <c r="E70" s="182"/>
      <c r="F70" s="183"/>
    </row>
    <row r="71" spans="1:6" ht="13.5" customHeight="1" x14ac:dyDescent="0.2">
      <c r="A71" s="178">
        <v>59</v>
      </c>
      <c r="B71" s="185" t="s">
        <v>119</v>
      </c>
      <c r="C71" s="180" t="s">
        <v>326</v>
      </c>
      <c r="D71" s="181"/>
      <c r="E71" s="182"/>
      <c r="F71" s="183"/>
    </row>
    <row r="72" spans="1:6" ht="27.75" customHeight="1" x14ac:dyDescent="0.2">
      <c r="A72" s="178">
        <v>60</v>
      </c>
      <c r="B72" s="179" t="s">
        <v>120</v>
      </c>
      <c r="C72" s="180" t="s">
        <v>237</v>
      </c>
      <c r="D72" s="181"/>
      <c r="E72" s="182"/>
      <c r="F72" s="183"/>
    </row>
    <row r="73" spans="1:6" ht="27.75" customHeight="1" x14ac:dyDescent="0.2">
      <c r="A73" s="178">
        <v>61</v>
      </c>
      <c r="B73" s="179" t="s">
        <v>121</v>
      </c>
      <c r="C73" s="180" t="s">
        <v>238</v>
      </c>
      <c r="D73" s="181"/>
      <c r="E73" s="182"/>
      <c r="F73" s="183"/>
    </row>
    <row r="74" spans="1:6" x14ac:dyDescent="0.2">
      <c r="A74" s="178">
        <v>62</v>
      </c>
      <c r="B74" s="184" t="s">
        <v>122</v>
      </c>
      <c r="C74" s="180" t="s">
        <v>239</v>
      </c>
      <c r="D74" s="181">
        <f t="shared" si="0"/>
        <v>2116826</v>
      </c>
      <c r="E74" s="182">
        <v>403449</v>
      </c>
      <c r="F74" s="183">
        <v>1713377</v>
      </c>
    </row>
    <row r="75" spans="1:6" x14ac:dyDescent="0.2">
      <c r="A75" s="178">
        <v>63</v>
      </c>
      <c r="B75" s="184" t="s">
        <v>123</v>
      </c>
      <c r="C75" s="180" t="s">
        <v>50</v>
      </c>
      <c r="D75" s="181">
        <f t="shared" si="0"/>
        <v>1392513</v>
      </c>
      <c r="E75" s="182">
        <v>254173</v>
      </c>
      <c r="F75" s="183">
        <v>1138340</v>
      </c>
    </row>
    <row r="76" spans="1:6" x14ac:dyDescent="0.2">
      <c r="A76" s="178">
        <v>64</v>
      </c>
      <c r="B76" s="184" t="s">
        <v>124</v>
      </c>
      <c r="C76" s="180" t="s">
        <v>240</v>
      </c>
      <c r="D76" s="181">
        <f t="shared" si="0"/>
        <v>2818526</v>
      </c>
      <c r="E76" s="182">
        <v>463966</v>
      </c>
      <c r="F76" s="183">
        <v>2354560</v>
      </c>
    </row>
    <row r="77" spans="1:6" ht="15" customHeight="1" x14ac:dyDescent="0.2">
      <c r="A77" s="178">
        <v>65</v>
      </c>
      <c r="B77" s="184" t="s">
        <v>125</v>
      </c>
      <c r="C77" s="180" t="s">
        <v>241</v>
      </c>
      <c r="D77" s="181"/>
      <c r="E77" s="182"/>
      <c r="F77" s="183"/>
    </row>
    <row r="78" spans="1:6" ht="15" customHeight="1" x14ac:dyDescent="0.2">
      <c r="A78" s="178">
        <v>66</v>
      </c>
      <c r="B78" s="179" t="s">
        <v>126</v>
      </c>
      <c r="C78" s="180" t="s">
        <v>242</v>
      </c>
      <c r="D78" s="181"/>
      <c r="E78" s="182"/>
      <c r="F78" s="183"/>
    </row>
    <row r="79" spans="1:6" ht="15" customHeight="1" x14ac:dyDescent="0.2">
      <c r="A79" s="178">
        <v>67</v>
      </c>
      <c r="B79" s="184" t="s">
        <v>127</v>
      </c>
      <c r="C79" s="180" t="s">
        <v>243</v>
      </c>
      <c r="D79" s="181"/>
      <c r="E79" s="182"/>
      <c r="F79" s="183"/>
    </row>
    <row r="80" spans="1:6" ht="15" customHeight="1" x14ac:dyDescent="0.2">
      <c r="A80" s="178">
        <v>68</v>
      </c>
      <c r="B80" s="184" t="s">
        <v>128</v>
      </c>
      <c r="C80" s="180" t="s">
        <v>244</v>
      </c>
      <c r="D80" s="181"/>
      <c r="E80" s="182"/>
      <c r="F80" s="183"/>
    </row>
    <row r="81" spans="1:6" ht="15" customHeight="1" x14ac:dyDescent="0.2">
      <c r="A81" s="178">
        <v>69</v>
      </c>
      <c r="B81" s="179" t="s">
        <v>129</v>
      </c>
      <c r="C81" s="180" t="s">
        <v>245</v>
      </c>
      <c r="D81" s="181"/>
      <c r="E81" s="182"/>
      <c r="F81" s="183"/>
    </row>
    <row r="82" spans="1:6" ht="15" customHeight="1" x14ac:dyDescent="0.2">
      <c r="A82" s="178">
        <v>70</v>
      </c>
      <c r="B82" s="179" t="s">
        <v>130</v>
      </c>
      <c r="C82" s="180" t="s">
        <v>246</v>
      </c>
      <c r="D82" s="181"/>
      <c r="E82" s="182"/>
      <c r="F82" s="183"/>
    </row>
    <row r="83" spans="1:6" ht="15" customHeight="1" x14ac:dyDescent="0.2">
      <c r="A83" s="178">
        <v>71</v>
      </c>
      <c r="B83" s="179" t="s">
        <v>131</v>
      </c>
      <c r="C83" s="180" t="s">
        <v>247</v>
      </c>
      <c r="D83" s="181"/>
      <c r="E83" s="182"/>
      <c r="F83" s="183"/>
    </row>
    <row r="84" spans="1:6" ht="15" customHeight="1" x14ac:dyDescent="0.2">
      <c r="A84" s="178">
        <v>72</v>
      </c>
      <c r="B84" s="185" t="s">
        <v>132</v>
      </c>
      <c r="C84" s="180" t="s">
        <v>133</v>
      </c>
      <c r="D84" s="181">
        <f t="shared" ref="D84:D140" si="1">E84+F84</f>
        <v>1632998</v>
      </c>
      <c r="E84" s="182">
        <v>338897</v>
      </c>
      <c r="F84" s="183">
        <v>1294101</v>
      </c>
    </row>
    <row r="85" spans="1:6" x14ac:dyDescent="0.2">
      <c r="A85" s="178">
        <v>73</v>
      </c>
      <c r="B85" s="179" t="s">
        <v>134</v>
      </c>
      <c r="C85" s="180" t="s">
        <v>248</v>
      </c>
      <c r="D85" s="181">
        <f t="shared" si="1"/>
        <v>3292728</v>
      </c>
      <c r="E85" s="182">
        <v>621311</v>
      </c>
      <c r="F85" s="183">
        <v>2671417</v>
      </c>
    </row>
    <row r="86" spans="1:6" x14ac:dyDescent="0.2">
      <c r="A86" s="178">
        <v>74</v>
      </c>
      <c r="B86" s="185" t="s">
        <v>135</v>
      </c>
      <c r="C86" s="180" t="s">
        <v>35</v>
      </c>
      <c r="D86" s="181">
        <f t="shared" si="1"/>
        <v>2344533</v>
      </c>
      <c r="E86" s="182">
        <v>395380</v>
      </c>
      <c r="F86" s="183">
        <v>1949153</v>
      </c>
    </row>
    <row r="87" spans="1:6" x14ac:dyDescent="0.2">
      <c r="A87" s="178">
        <v>75</v>
      </c>
      <c r="B87" s="179" t="s">
        <v>136</v>
      </c>
      <c r="C87" s="180" t="s">
        <v>414</v>
      </c>
      <c r="D87" s="181">
        <f t="shared" si="1"/>
        <v>1356374</v>
      </c>
      <c r="E87" s="182">
        <v>270311</v>
      </c>
      <c r="F87" s="183">
        <v>1086063</v>
      </c>
    </row>
    <row r="88" spans="1:6" x14ac:dyDescent="0.2">
      <c r="A88" s="178">
        <v>76</v>
      </c>
      <c r="B88" s="179" t="s">
        <v>137</v>
      </c>
      <c r="C88" s="180" t="s">
        <v>36</v>
      </c>
      <c r="D88" s="181">
        <f t="shared" si="1"/>
        <v>3833273</v>
      </c>
      <c r="E88" s="182">
        <v>738312</v>
      </c>
      <c r="F88" s="183">
        <v>3094961</v>
      </c>
    </row>
    <row r="89" spans="1:6" x14ac:dyDescent="0.2">
      <c r="A89" s="178">
        <v>77</v>
      </c>
      <c r="B89" s="179" t="s">
        <v>138</v>
      </c>
      <c r="C89" s="180" t="s">
        <v>49</v>
      </c>
      <c r="D89" s="181"/>
      <c r="E89" s="182">
        <v>0</v>
      </c>
      <c r="F89" s="183">
        <v>0</v>
      </c>
    </row>
    <row r="90" spans="1:6" s="146" customFormat="1" x14ac:dyDescent="0.2">
      <c r="A90" s="178">
        <v>78</v>
      </c>
      <c r="B90" s="179" t="s">
        <v>139</v>
      </c>
      <c r="C90" s="180" t="s">
        <v>229</v>
      </c>
      <c r="D90" s="181">
        <f t="shared" si="1"/>
        <v>3028367</v>
      </c>
      <c r="E90" s="182">
        <v>488173</v>
      </c>
      <c r="F90" s="183">
        <v>2540194</v>
      </c>
    </row>
    <row r="91" spans="1:6" x14ac:dyDescent="0.2">
      <c r="A91" s="178">
        <v>79</v>
      </c>
      <c r="B91" s="179" t="s">
        <v>140</v>
      </c>
      <c r="C91" s="180" t="s">
        <v>310</v>
      </c>
      <c r="D91" s="181"/>
      <c r="E91" s="182"/>
      <c r="F91" s="183"/>
    </row>
    <row r="92" spans="1:6" x14ac:dyDescent="0.2">
      <c r="A92" s="178">
        <v>80</v>
      </c>
      <c r="B92" s="184" t="s">
        <v>141</v>
      </c>
      <c r="C92" s="180" t="s">
        <v>259</v>
      </c>
      <c r="D92" s="181"/>
      <c r="E92" s="182"/>
      <c r="F92" s="183"/>
    </row>
    <row r="93" spans="1:6" s="146" customFormat="1" ht="27" customHeight="1" x14ac:dyDescent="0.2">
      <c r="A93" s="423">
        <v>81</v>
      </c>
      <c r="B93" s="426" t="s">
        <v>142</v>
      </c>
      <c r="C93" s="188" t="s">
        <v>249</v>
      </c>
      <c r="D93" s="189">
        <f t="shared" si="1"/>
        <v>16003</v>
      </c>
      <c r="E93" s="190"/>
      <c r="F93" s="191">
        <v>16003</v>
      </c>
    </row>
    <row r="94" spans="1:6" ht="43.5" customHeight="1" x14ac:dyDescent="0.2">
      <c r="A94" s="424"/>
      <c r="B94" s="427"/>
      <c r="C94" s="180" t="s">
        <v>308</v>
      </c>
      <c r="D94" s="181">
        <f t="shared" si="1"/>
        <v>16003</v>
      </c>
      <c r="E94" s="182"/>
      <c r="F94" s="183">
        <v>16003</v>
      </c>
    </row>
    <row r="95" spans="1:6" ht="27.75" customHeight="1" x14ac:dyDescent="0.2">
      <c r="A95" s="424"/>
      <c r="B95" s="427"/>
      <c r="C95" s="180" t="s">
        <v>250</v>
      </c>
      <c r="D95" s="181"/>
      <c r="E95" s="182"/>
      <c r="F95" s="183"/>
    </row>
    <row r="96" spans="1:6" ht="39" customHeight="1" x14ac:dyDescent="0.2">
      <c r="A96" s="425"/>
      <c r="B96" s="428"/>
      <c r="C96" s="192" t="s">
        <v>309</v>
      </c>
      <c r="D96" s="181"/>
      <c r="E96" s="182"/>
      <c r="F96" s="183"/>
    </row>
    <row r="97" spans="1:6" ht="25.5" x14ac:dyDescent="0.2">
      <c r="A97" s="178">
        <v>82</v>
      </c>
      <c r="B97" s="184" t="s">
        <v>143</v>
      </c>
      <c r="C97" s="180" t="s">
        <v>48</v>
      </c>
      <c r="D97" s="181"/>
      <c r="E97" s="182"/>
      <c r="F97" s="183"/>
    </row>
    <row r="98" spans="1:6" x14ac:dyDescent="0.2">
      <c r="A98" s="178">
        <v>83</v>
      </c>
      <c r="B98" s="184" t="s">
        <v>144</v>
      </c>
      <c r="C98" s="180" t="s">
        <v>145</v>
      </c>
      <c r="D98" s="181">
        <f t="shared" si="1"/>
        <v>160765</v>
      </c>
      <c r="E98" s="182">
        <v>24207</v>
      </c>
      <c r="F98" s="183">
        <v>136558</v>
      </c>
    </row>
    <row r="99" spans="1:6" x14ac:dyDescent="0.2">
      <c r="A99" s="178">
        <v>84</v>
      </c>
      <c r="B99" s="185" t="s">
        <v>146</v>
      </c>
      <c r="C99" s="180" t="s">
        <v>147</v>
      </c>
      <c r="D99" s="181">
        <f t="shared" si="1"/>
        <v>884380</v>
      </c>
      <c r="E99" s="182">
        <v>185587</v>
      </c>
      <c r="F99" s="183">
        <v>698793</v>
      </c>
    </row>
    <row r="100" spans="1:6" x14ac:dyDescent="0.2">
      <c r="A100" s="178">
        <v>85</v>
      </c>
      <c r="B100" s="184" t="s">
        <v>148</v>
      </c>
      <c r="C100" s="180" t="s">
        <v>27</v>
      </c>
      <c r="D100" s="181">
        <f t="shared" si="1"/>
        <v>408547</v>
      </c>
      <c r="E100" s="182">
        <v>56483</v>
      </c>
      <c r="F100" s="183">
        <v>352064</v>
      </c>
    </row>
    <row r="101" spans="1:6" x14ac:dyDescent="0.2">
      <c r="A101" s="178">
        <v>86</v>
      </c>
      <c r="B101" s="185" t="s">
        <v>149</v>
      </c>
      <c r="C101" s="180" t="s">
        <v>12</v>
      </c>
      <c r="D101" s="181">
        <f t="shared" si="1"/>
        <v>436052</v>
      </c>
      <c r="E101" s="182">
        <v>60517</v>
      </c>
      <c r="F101" s="183">
        <v>375535</v>
      </c>
    </row>
    <row r="102" spans="1:6" x14ac:dyDescent="0.2">
      <c r="A102" s="178">
        <v>87</v>
      </c>
      <c r="B102" s="185" t="s">
        <v>150</v>
      </c>
      <c r="C102" s="180" t="s">
        <v>26</v>
      </c>
      <c r="D102" s="181">
        <f t="shared" si="1"/>
        <v>1109954</v>
      </c>
      <c r="E102" s="182">
        <v>177518</v>
      </c>
      <c r="F102" s="183">
        <v>932436</v>
      </c>
    </row>
    <row r="103" spans="1:6" ht="12.75" customHeight="1" x14ac:dyDescent="0.2">
      <c r="A103" s="178">
        <v>88</v>
      </c>
      <c r="B103" s="184" t="s">
        <v>151</v>
      </c>
      <c r="C103" s="180" t="s">
        <v>42</v>
      </c>
      <c r="D103" s="181">
        <f t="shared" si="1"/>
        <v>547975</v>
      </c>
      <c r="E103" s="182">
        <v>80690</v>
      </c>
      <c r="F103" s="183">
        <v>467285</v>
      </c>
    </row>
    <row r="104" spans="1:6" x14ac:dyDescent="0.2">
      <c r="A104" s="178">
        <v>89</v>
      </c>
      <c r="B104" s="179" t="s">
        <v>153</v>
      </c>
      <c r="C104" s="180" t="s">
        <v>28</v>
      </c>
      <c r="D104" s="181">
        <f t="shared" si="1"/>
        <v>1149832</v>
      </c>
      <c r="E104" s="182">
        <v>225931</v>
      </c>
      <c r="F104" s="183">
        <v>923901</v>
      </c>
    </row>
    <row r="105" spans="1:6" x14ac:dyDescent="0.2">
      <c r="A105" s="178">
        <v>90</v>
      </c>
      <c r="B105" s="179" t="s">
        <v>154</v>
      </c>
      <c r="C105" s="180" t="s">
        <v>29</v>
      </c>
      <c r="D105" s="181">
        <f t="shared" si="1"/>
        <v>975664</v>
      </c>
      <c r="E105" s="182">
        <v>193656</v>
      </c>
      <c r="F105" s="183">
        <v>782008</v>
      </c>
    </row>
    <row r="106" spans="1:6" x14ac:dyDescent="0.2">
      <c r="A106" s="178">
        <v>91</v>
      </c>
      <c r="B106" s="185" t="s">
        <v>155</v>
      </c>
      <c r="C106" s="180" t="s">
        <v>14</v>
      </c>
      <c r="D106" s="181">
        <f t="shared" si="1"/>
        <v>405346</v>
      </c>
      <c r="E106" s="182">
        <v>56483</v>
      </c>
      <c r="F106" s="183">
        <v>348863</v>
      </c>
    </row>
    <row r="107" spans="1:6" x14ac:dyDescent="0.2">
      <c r="A107" s="178">
        <v>92</v>
      </c>
      <c r="B107" s="179" t="s">
        <v>156</v>
      </c>
      <c r="C107" s="180" t="s">
        <v>30</v>
      </c>
      <c r="D107" s="181">
        <f t="shared" si="1"/>
        <v>763420</v>
      </c>
      <c r="E107" s="182">
        <v>137173</v>
      </c>
      <c r="F107" s="183">
        <v>626247</v>
      </c>
    </row>
    <row r="108" spans="1:6" x14ac:dyDescent="0.2">
      <c r="A108" s="178">
        <v>93</v>
      </c>
      <c r="B108" s="179" t="s">
        <v>157</v>
      </c>
      <c r="C108" s="180" t="s">
        <v>15</v>
      </c>
      <c r="D108" s="181">
        <f t="shared" si="1"/>
        <v>588185</v>
      </c>
      <c r="E108" s="182">
        <v>104897</v>
      </c>
      <c r="F108" s="183">
        <v>483288</v>
      </c>
    </row>
    <row r="109" spans="1:6" x14ac:dyDescent="0.2">
      <c r="A109" s="178">
        <v>94</v>
      </c>
      <c r="B109" s="184" t="s">
        <v>158</v>
      </c>
      <c r="C109" s="180" t="s">
        <v>13</v>
      </c>
      <c r="D109" s="181">
        <f t="shared" si="1"/>
        <v>667034</v>
      </c>
      <c r="E109" s="182">
        <v>125069</v>
      </c>
      <c r="F109" s="183">
        <v>541965</v>
      </c>
    </row>
    <row r="110" spans="1:6" x14ac:dyDescent="0.2">
      <c r="A110" s="178">
        <v>95</v>
      </c>
      <c r="B110" s="185" t="s">
        <v>159</v>
      </c>
      <c r="C110" s="180" t="s">
        <v>31</v>
      </c>
      <c r="D110" s="181">
        <f t="shared" si="1"/>
        <v>373107</v>
      </c>
      <c r="E110" s="182">
        <v>60517</v>
      </c>
      <c r="F110" s="183">
        <v>312590</v>
      </c>
    </row>
    <row r="111" spans="1:6" x14ac:dyDescent="0.2">
      <c r="A111" s="178">
        <v>96</v>
      </c>
      <c r="B111" s="179" t="s">
        <v>161</v>
      </c>
      <c r="C111" s="180" t="s">
        <v>33</v>
      </c>
      <c r="D111" s="181">
        <f t="shared" si="1"/>
        <v>1174431</v>
      </c>
      <c r="E111" s="182">
        <v>169449</v>
      </c>
      <c r="F111" s="183">
        <v>1004982</v>
      </c>
    </row>
    <row r="112" spans="1:6" x14ac:dyDescent="0.2">
      <c r="A112" s="178">
        <v>97</v>
      </c>
      <c r="B112" s="179" t="s">
        <v>163</v>
      </c>
      <c r="C112" s="180" t="s">
        <v>164</v>
      </c>
      <c r="D112" s="181"/>
      <c r="E112" s="182"/>
      <c r="F112" s="183"/>
    </row>
    <row r="113" spans="1:6" x14ac:dyDescent="0.2">
      <c r="A113" s="178">
        <v>98</v>
      </c>
      <c r="B113" s="179" t="s">
        <v>165</v>
      </c>
      <c r="C113" s="180" t="s">
        <v>166</v>
      </c>
      <c r="D113" s="181"/>
      <c r="E113" s="182"/>
      <c r="F113" s="183"/>
    </row>
    <row r="114" spans="1:6" x14ac:dyDescent="0.2">
      <c r="A114" s="178">
        <v>99</v>
      </c>
      <c r="B114" s="185" t="s">
        <v>167</v>
      </c>
      <c r="C114" s="180" t="s">
        <v>168</v>
      </c>
      <c r="D114" s="181"/>
      <c r="E114" s="182"/>
      <c r="F114" s="183"/>
    </row>
    <row r="115" spans="1:6" ht="15.75" customHeight="1" x14ac:dyDescent="0.2">
      <c r="A115" s="178">
        <v>100</v>
      </c>
      <c r="B115" s="185" t="s">
        <v>169</v>
      </c>
      <c r="C115" s="180" t="s">
        <v>170</v>
      </c>
      <c r="D115" s="181"/>
      <c r="E115" s="182"/>
      <c r="F115" s="183"/>
    </row>
    <row r="116" spans="1:6" ht="12.75" customHeight="1" x14ac:dyDescent="0.2">
      <c r="A116" s="178">
        <v>101</v>
      </c>
      <c r="B116" s="185" t="s">
        <v>171</v>
      </c>
      <c r="C116" s="180" t="s">
        <v>172</v>
      </c>
      <c r="D116" s="181"/>
      <c r="E116" s="182"/>
      <c r="F116" s="183"/>
    </row>
    <row r="117" spans="1:6" x14ac:dyDescent="0.2">
      <c r="A117" s="178">
        <v>102</v>
      </c>
      <c r="B117" s="185" t="s">
        <v>173</v>
      </c>
      <c r="C117" s="180" t="s">
        <v>174</v>
      </c>
      <c r="D117" s="181"/>
      <c r="E117" s="182"/>
      <c r="F117" s="183"/>
    </row>
    <row r="118" spans="1:6" ht="12.75" customHeight="1" x14ac:dyDescent="0.2">
      <c r="A118" s="178">
        <v>103</v>
      </c>
      <c r="B118" s="185" t="s">
        <v>175</v>
      </c>
      <c r="C118" s="180" t="s">
        <v>176</v>
      </c>
      <c r="D118" s="181"/>
      <c r="E118" s="182"/>
      <c r="F118" s="183"/>
    </row>
    <row r="119" spans="1:6" x14ac:dyDescent="0.2">
      <c r="A119" s="178">
        <v>104</v>
      </c>
      <c r="B119" s="193" t="s">
        <v>177</v>
      </c>
      <c r="C119" s="187" t="s">
        <v>178</v>
      </c>
      <c r="D119" s="181"/>
      <c r="E119" s="182"/>
      <c r="F119" s="183"/>
    </row>
    <row r="120" spans="1:6" x14ac:dyDescent="0.2">
      <c r="A120" s="178">
        <v>105</v>
      </c>
      <c r="B120" s="184" t="s">
        <v>179</v>
      </c>
      <c r="C120" s="180" t="s">
        <v>180</v>
      </c>
      <c r="D120" s="181"/>
      <c r="E120" s="182"/>
      <c r="F120" s="183"/>
    </row>
    <row r="121" spans="1:6" ht="12.75" customHeight="1" x14ac:dyDescent="0.2">
      <c r="A121" s="178">
        <v>106</v>
      </c>
      <c r="B121" s="185" t="s">
        <v>181</v>
      </c>
      <c r="C121" s="180" t="s">
        <v>182</v>
      </c>
      <c r="D121" s="181"/>
      <c r="E121" s="182"/>
      <c r="F121" s="183"/>
    </row>
    <row r="122" spans="1:6" ht="12.75" customHeight="1" x14ac:dyDescent="0.2">
      <c r="A122" s="178">
        <v>107</v>
      </c>
      <c r="B122" s="179" t="s">
        <v>183</v>
      </c>
      <c r="C122" s="194" t="s">
        <v>184</v>
      </c>
      <c r="D122" s="181"/>
      <c r="E122" s="182"/>
      <c r="F122" s="183"/>
    </row>
    <row r="123" spans="1:6" x14ac:dyDescent="0.2">
      <c r="A123" s="178">
        <v>108</v>
      </c>
      <c r="B123" s="185" t="s">
        <v>185</v>
      </c>
      <c r="C123" s="180" t="s">
        <v>262</v>
      </c>
      <c r="D123" s="181"/>
      <c r="E123" s="182"/>
      <c r="F123" s="183"/>
    </row>
    <row r="124" spans="1:6" x14ac:dyDescent="0.2">
      <c r="A124" s="178">
        <v>109</v>
      </c>
      <c r="B124" s="184" t="s">
        <v>186</v>
      </c>
      <c r="C124" s="180" t="s">
        <v>251</v>
      </c>
      <c r="D124" s="181"/>
      <c r="E124" s="182"/>
      <c r="F124" s="183"/>
    </row>
    <row r="125" spans="1:6" x14ac:dyDescent="0.2">
      <c r="A125" s="178">
        <v>110</v>
      </c>
      <c r="B125" s="179" t="s">
        <v>330</v>
      </c>
      <c r="C125" s="180" t="s">
        <v>318</v>
      </c>
      <c r="D125" s="181"/>
      <c r="E125" s="182"/>
      <c r="F125" s="183"/>
    </row>
    <row r="126" spans="1:6" x14ac:dyDescent="0.2">
      <c r="A126" s="178">
        <v>111</v>
      </c>
      <c r="B126" s="195" t="s">
        <v>419</v>
      </c>
      <c r="C126" s="214" t="s">
        <v>420</v>
      </c>
      <c r="D126" s="181"/>
      <c r="E126" s="182"/>
      <c r="F126" s="183"/>
    </row>
    <row r="127" spans="1:6" x14ac:dyDescent="0.2">
      <c r="A127" s="178">
        <v>112</v>
      </c>
      <c r="B127" s="196" t="s">
        <v>187</v>
      </c>
      <c r="C127" s="215" t="s">
        <v>321</v>
      </c>
      <c r="D127" s="181"/>
      <c r="E127" s="182"/>
      <c r="F127" s="183"/>
    </row>
    <row r="128" spans="1:6" x14ac:dyDescent="0.2">
      <c r="A128" s="178">
        <v>113</v>
      </c>
      <c r="B128" s="185" t="s">
        <v>188</v>
      </c>
      <c r="C128" s="180" t="s">
        <v>189</v>
      </c>
      <c r="D128" s="181"/>
      <c r="E128" s="182"/>
      <c r="F128" s="183"/>
    </row>
    <row r="129" spans="1:6" ht="13.5" customHeight="1" x14ac:dyDescent="0.2">
      <c r="A129" s="178">
        <v>114</v>
      </c>
      <c r="B129" s="185" t="s">
        <v>190</v>
      </c>
      <c r="C129" s="216" t="s">
        <v>307</v>
      </c>
      <c r="D129" s="181"/>
      <c r="E129" s="182"/>
      <c r="F129" s="183"/>
    </row>
    <row r="130" spans="1:6" x14ac:dyDescent="0.2">
      <c r="A130" s="178">
        <v>115</v>
      </c>
      <c r="B130" s="185" t="s">
        <v>191</v>
      </c>
      <c r="C130" s="180" t="s">
        <v>226</v>
      </c>
      <c r="D130" s="181"/>
      <c r="E130" s="182"/>
      <c r="F130" s="183"/>
    </row>
    <row r="131" spans="1:6" x14ac:dyDescent="0.2">
      <c r="A131" s="178">
        <v>116</v>
      </c>
      <c r="B131" s="185" t="s">
        <v>192</v>
      </c>
      <c r="C131" s="180" t="s">
        <v>193</v>
      </c>
      <c r="D131" s="181"/>
      <c r="E131" s="182"/>
      <c r="F131" s="183"/>
    </row>
    <row r="132" spans="1:6" x14ac:dyDescent="0.2">
      <c r="A132" s="178">
        <v>117</v>
      </c>
      <c r="B132" s="185" t="s">
        <v>194</v>
      </c>
      <c r="C132" s="180" t="s">
        <v>40</v>
      </c>
      <c r="D132" s="181"/>
      <c r="E132" s="182"/>
      <c r="F132" s="183"/>
    </row>
    <row r="133" spans="1:6" x14ac:dyDescent="0.2">
      <c r="A133" s="178">
        <v>118</v>
      </c>
      <c r="B133" s="179" t="s">
        <v>195</v>
      </c>
      <c r="C133" s="180" t="s">
        <v>45</v>
      </c>
      <c r="D133" s="181"/>
      <c r="E133" s="182"/>
      <c r="F133" s="183"/>
    </row>
    <row r="134" spans="1:6" x14ac:dyDescent="0.2">
      <c r="A134" s="178">
        <v>119</v>
      </c>
      <c r="B134" s="179" t="s">
        <v>196</v>
      </c>
      <c r="C134" s="180" t="s">
        <v>228</v>
      </c>
      <c r="D134" s="181"/>
      <c r="E134" s="182"/>
      <c r="F134" s="183"/>
    </row>
    <row r="135" spans="1:6" x14ac:dyDescent="0.2">
      <c r="A135" s="178">
        <v>120</v>
      </c>
      <c r="B135" s="179" t="s">
        <v>197</v>
      </c>
      <c r="C135" s="180" t="s">
        <v>47</v>
      </c>
      <c r="D135" s="181"/>
      <c r="E135" s="182"/>
      <c r="F135" s="183"/>
    </row>
    <row r="136" spans="1:6" x14ac:dyDescent="0.2">
      <c r="A136" s="178">
        <v>121</v>
      </c>
      <c r="B136" s="185" t="s">
        <v>198</v>
      </c>
      <c r="C136" s="180" t="s">
        <v>46</v>
      </c>
      <c r="D136" s="181"/>
      <c r="E136" s="182"/>
      <c r="F136" s="183"/>
    </row>
    <row r="137" spans="1:6" x14ac:dyDescent="0.2">
      <c r="A137" s="178">
        <v>122</v>
      </c>
      <c r="B137" s="185" t="s">
        <v>199</v>
      </c>
      <c r="C137" s="180" t="s">
        <v>200</v>
      </c>
      <c r="D137" s="181"/>
      <c r="E137" s="182"/>
      <c r="F137" s="183"/>
    </row>
    <row r="138" spans="1:6" x14ac:dyDescent="0.2">
      <c r="A138" s="178">
        <v>123</v>
      </c>
      <c r="B138" s="185" t="s">
        <v>201</v>
      </c>
      <c r="C138" s="180" t="s">
        <v>470</v>
      </c>
      <c r="D138" s="181"/>
      <c r="E138" s="182"/>
      <c r="F138" s="183"/>
    </row>
    <row r="139" spans="1:6" x14ac:dyDescent="0.2">
      <c r="A139" s="178">
        <v>124</v>
      </c>
      <c r="B139" s="179" t="s">
        <v>202</v>
      </c>
      <c r="C139" s="180" t="s">
        <v>227</v>
      </c>
      <c r="D139" s="181">
        <f t="shared" si="1"/>
        <v>1363242</v>
      </c>
      <c r="E139" s="182">
        <v>262242</v>
      </c>
      <c r="F139" s="183">
        <v>1101000</v>
      </c>
    </row>
    <row r="140" spans="1:6" x14ac:dyDescent="0.2">
      <c r="A140" s="178">
        <v>125</v>
      </c>
      <c r="B140" s="184" t="s">
        <v>203</v>
      </c>
      <c r="C140" s="230" t="s">
        <v>460</v>
      </c>
      <c r="D140" s="181">
        <f t="shared" si="1"/>
        <v>1578895</v>
      </c>
      <c r="E140" s="182">
        <v>407483</v>
      </c>
      <c r="F140" s="183">
        <v>1171412</v>
      </c>
    </row>
    <row r="141" spans="1:6" x14ac:dyDescent="0.2">
      <c r="A141" s="178">
        <v>126</v>
      </c>
      <c r="B141" s="185" t="s">
        <v>204</v>
      </c>
      <c r="C141" s="180" t="s">
        <v>205</v>
      </c>
      <c r="D141" s="181"/>
      <c r="E141" s="182"/>
      <c r="F141" s="183"/>
    </row>
    <row r="142" spans="1:6" x14ac:dyDescent="0.2">
      <c r="A142" s="178">
        <v>127</v>
      </c>
      <c r="B142" s="179" t="s">
        <v>206</v>
      </c>
      <c r="C142" s="180" t="s">
        <v>207</v>
      </c>
      <c r="D142" s="181"/>
      <c r="E142" s="182"/>
      <c r="F142" s="183"/>
    </row>
    <row r="143" spans="1:6" x14ac:dyDescent="0.2">
      <c r="A143" s="178">
        <v>128</v>
      </c>
      <c r="B143" s="185" t="s">
        <v>208</v>
      </c>
      <c r="C143" s="180" t="s">
        <v>209</v>
      </c>
      <c r="D143" s="181"/>
      <c r="E143" s="182"/>
      <c r="F143" s="183"/>
    </row>
    <row r="144" spans="1:6" x14ac:dyDescent="0.2">
      <c r="A144" s="178">
        <v>129</v>
      </c>
      <c r="B144" s="197" t="s">
        <v>252</v>
      </c>
      <c r="C144" s="198" t="s">
        <v>253</v>
      </c>
      <c r="D144" s="181"/>
      <c r="E144" s="182"/>
      <c r="F144" s="183"/>
    </row>
    <row r="145" spans="1:6" x14ac:dyDescent="0.2">
      <c r="A145" s="178">
        <v>130</v>
      </c>
      <c r="B145" s="199" t="s">
        <v>254</v>
      </c>
      <c r="C145" s="200" t="s">
        <v>255</v>
      </c>
      <c r="D145" s="181"/>
      <c r="E145" s="182"/>
      <c r="F145" s="183"/>
    </row>
    <row r="146" spans="1:6" x14ac:dyDescent="0.2">
      <c r="A146" s="178">
        <v>131</v>
      </c>
      <c r="B146" s="201" t="s">
        <v>256</v>
      </c>
      <c r="C146" s="202" t="s">
        <v>452</v>
      </c>
      <c r="D146" s="181"/>
      <c r="E146" s="182"/>
      <c r="F146" s="183"/>
    </row>
    <row r="147" spans="1:6" x14ac:dyDescent="0.2">
      <c r="A147" s="178">
        <v>132</v>
      </c>
      <c r="B147" s="203" t="s">
        <v>260</v>
      </c>
      <c r="C147" s="204" t="s">
        <v>261</v>
      </c>
      <c r="D147" s="181"/>
      <c r="E147" s="182"/>
      <c r="F147" s="183"/>
    </row>
    <row r="148" spans="1:6" x14ac:dyDescent="0.2">
      <c r="A148" s="178">
        <v>133</v>
      </c>
      <c r="B148" s="205" t="s">
        <v>312</v>
      </c>
      <c r="C148" s="204" t="s">
        <v>311</v>
      </c>
      <c r="D148" s="181"/>
      <c r="E148" s="182"/>
      <c r="F148" s="183"/>
    </row>
    <row r="149" spans="1:6" x14ac:dyDescent="0.2">
      <c r="A149" s="178">
        <v>134</v>
      </c>
      <c r="B149" s="206" t="s">
        <v>320</v>
      </c>
      <c r="C149" s="207" t="s">
        <v>317</v>
      </c>
      <c r="D149" s="181"/>
      <c r="E149" s="182"/>
      <c r="F149" s="183"/>
    </row>
    <row r="150" spans="1:6" ht="14.25" customHeight="1" thickBot="1" x14ac:dyDescent="0.25">
      <c r="A150" s="208">
        <v>135</v>
      </c>
      <c r="B150" s="209" t="s">
        <v>412</v>
      </c>
      <c r="C150" s="210" t="s">
        <v>413</v>
      </c>
      <c r="D150" s="211"/>
      <c r="E150" s="212"/>
      <c r="F150" s="213"/>
    </row>
    <row r="152" spans="1:6" x14ac:dyDescent="0.2">
      <c r="F152" s="149"/>
    </row>
  </sheetData>
  <mergeCells count="15">
    <mergeCell ref="A93:A96"/>
    <mergeCell ref="B93:B96"/>
    <mergeCell ref="F5:F8"/>
    <mergeCell ref="E4:F4"/>
    <mergeCell ref="A11:C11"/>
    <mergeCell ref="A9:C9"/>
    <mergeCell ref="A10:C10"/>
    <mergeCell ref="A12:C12"/>
    <mergeCell ref="A1:F1"/>
    <mergeCell ref="A3:A8"/>
    <mergeCell ref="B3:B8"/>
    <mergeCell ref="C3:C8"/>
    <mergeCell ref="D4:D8"/>
    <mergeCell ref="E5:E8"/>
    <mergeCell ref="D3:F3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150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11" t="s">
        <v>435</v>
      </c>
      <c r="B2" s="311"/>
      <c r="C2" s="311"/>
      <c r="D2" s="311"/>
    </row>
    <row r="3" spans="1:4" x14ac:dyDescent="0.2">
      <c r="C3" s="47"/>
      <c r="D3" s="45" t="s">
        <v>278</v>
      </c>
    </row>
    <row r="4" spans="1:4" s="3" customFormat="1" ht="15.75" customHeight="1" x14ac:dyDescent="0.2">
      <c r="A4" s="300" t="s">
        <v>43</v>
      </c>
      <c r="B4" s="300" t="s">
        <v>56</v>
      </c>
      <c r="C4" s="300" t="s">
        <v>44</v>
      </c>
      <c r="D4" s="315" t="s">
        <v>372</v>
      </c>
    </row>
    <row r="5" spans="1:4" ht="25.5" customHeight="1" x14ac:dyDescent="0.2">
      <c r="A5" s="300"/>
      <c r="B5" s="300"/>
      <c r="C5" s="300"/>
      <c r="D5" s="316"/>
    </row>
    <row r="6" spans="1:4" ht="14.25" customHeight="1" x14ac:dyDescent="0.2">
      <c r="A6" s="300"/>
      <c r="B6" s="300"/>
      <c r="C6" s="300"/>
      <c r="D6" s="316"/>
    </row>
    <row r="7" spans="1:4" ht="21.75" customHeight="1" x14ac:dyDescent="0.2">
      <c r="A7" s="300"/>
      <c r="B7" s="300"/>
      <c r="C7" s="300"/>
      <c r="D7" s="317"/>
    </row>
    <row r="8" spans="1:4" s="3" customFormat="1" x14ac:dyDescent="0.2">
      <c r="A8" s="281" t="s">
        <v>225</v>
      </c>
      <c r="B8" s="281"/>
      <c r="C8" s="281"/>
      <c r="D8" s="123">
        <f>D11+D10+D9</f>
        <v>450555530</v>
      </c>
    </row>
    <row r="9" spans="1:4" s="3" customFormat="1" ht="11.25" customHeight="1" x14ac:dyDescent="0.2">
      <c r="A9" s="84"/>
      <c r="B9" s="84"/>
      <c r="C9" s="11" t="s">
        <v>53</v>
      </c>
      <c r="D9" s="254">
        <v>309513878.19</v>
      </c>
    </row>
    <row r="10" spans="1:4" s="3" customFormat="1" ht="11.25" customHeight="1" x14ac:dyDescent="0.2">
      <c r="A10" s="84"/>
      <c r="B10" s="84"/>
      <c r="C10" s="11" t="s">
        <v>280</v>
      </c>
      <c r="D10" s="31"/>
    </row>
    <row r="11" spans="1:4" s="3" customFormat="1" x14ac:dyDescent="0.2">
      <c r="A11" s="281" t="s">
        <v>224</v>
      </c>
      <c r="B11" s="281"/>
      <c r="C11" s="281"/>
      <c r="D11" s="30">
        <f>SUM(D12:D148)-D92</f>
        <v>141041651.81</v>
      </c>
    </row>
    <row r="12" spans="1:4" x14ac:dyDescent="0.2">
      <c r="A12" s="20">
        <v>1</v>
      </c>
      <c r="B12" s="12" t="s">
        <v>57</v>
      </c>
      <c r="C12" s="10" t="s">
        <v>41</v>
      </c>
      <c r="D12" s="29">
        <v>0</v>
      </c>
    </row>
    <row r="13" spans="1:4" x14ac:dyDescent="0.2">
      <c r="A13" s="20">
        <v>2</v>
      </c>
      <c r="B13" s="13" t="s">
        <v>58</v>
      </c>
      <c r="C13" s="10" t="s">
        <v>210</v>
      </c>
      <c r="D13" s="29">
        <v>0</v>
      </c>
    </row>
    <row r="14" spans="1:4" x14ac:dyDescent="0.2">
      <c r="A14" s="20">
        <v>3</v>
      </c>
      <c r="B14" s="21" t="s">
        <v>59</v>
      </c>
      <c r="C14" s="10" t="s">
        <v>5</v>
      </c>
      <c r="D14" s="29">
        <v>5304512.7300000004</v>
      </c>
    </row>
    <row r="15" spans="1:4" x14ac:dyDescent="0.2">
      <c r="A15" s="20">
        <v>4</v>
      </c>
      <c r="B15" s="12" t="s">
        <v>60</v>
      </c>
      <c r="C15" s="10" t="s">
        <v>211</v>
      </c>
      <c r="D15" s="29">
        <v>0</v>
      </c>
    </row>
    <row r="16" spans="1:4" x14ac:dyDescent="0.2">
      <c r="A16" s="20">
        <v>5</v>
      </c>
      <c r="B16" s="12" t="s">
        <v>61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62</v>
      </c>
      <c r="C17" s="10" t="s">
        <v>63</v>
      </c>
      <c r="D17" s="29">
        <v>9203180.8999999985</v>
      </c>
    </row>
    <row r="18" spans="1:4" x14ac:dyDescent="0.2">
      <c r="A18" s="20">
        <v>7</v>
      </c>
      <c r="B18" s="12" t="s">
        <v>64</v>
      </c>
      <c r="C18" s="10" t="s">
        <v>212</v>
      </c>
      <c r="D18" s="29">
        <v>4722919.7300000004</v>
      </c>
    </row>
    <row r="19" spans="1:4" x14ac:dyDescent="0.2">
      <c r="A19" s="20">
        <v>8</v>
      </c>
      <c r="B19" s="21" t="s">
        <v>65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66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67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68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69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231</v>
      </c>
      <c r="C24" s="10" t="s">
        <v>232</v>
      </c>
      <c r="D24" s="29">
        <v>0</v>
      </c>
    </row>
    <row r="25" spans="1:4" x14ac:dyDescent="0.2">
      <c r="A25" s="20">
        <v>14</v>
      </c>
      <c r="B25" s="21" t="s">
        <v>70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71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72</v>
      </c>
      <c r="C27" s="10" t="s">
        <v>343</v>
      </c>
      <c r="D27" s="29">
        <v>0</v>
      </c>
    </row>
    <row r="28" spans="1:4" x14ac:dyDescent="0.2">
      <c r="A28" s="20">
        <v>17</v>
      </c>
      <c r="B28" s="21" t="s">
        <v>73</v>
      </c>
      <c r="C28" s="10" t="s">
        <v>9</v>
      </c>
      <c r="D28" s="29">
        <v>8157579.6100000013</v>
      </c>
    </row>
    <row r="29" spans="1:4" x14ac:dyDescent="0.2">
      <c r="A29" s="20">
        <v>18</v>
      </c>
      <c r="B29" s="12" t="s">
        <v>74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75</v>
      </c>
      <c r="C30" s="10" t="s">
        <v>213</v>
      </c>
      <c r="D30" s="29">
        <v>0</v>
      </c>
    </row>
    <row r="31" spans="1:4" x14ac:dyDescent="0.2">
      <c r="A31" s="20">
        <v>20</v>
      </c>
      <c r="B31" s="12" t="s">
        <v>76</v>
      </c>
      <c r="C31" s="10" t="s">
        <v>344</v>
      </c>
      <c r="D31" s="29">
        <v>0</v>
      </c>
    </row>
    <row r="32" spans="1:4" x14ac:dyDescent="0.2">
      <c r="A32" s="20">
        <v>21</v>
      </c>
      <c r="B32" s="12" t="s">
        <v>77</v>
      </c>
      <c r="C32" s="10" t="s">
        <v>38</v>
      </c>
      <c r="D32" s="29">
        <v>5008753.9000000013</v>
      </c>
    </row>
    <row r="33" spans="1:4" x14ac:dyDescent="0.2">
      <c r="A33" s="20">
        <v>22</v>
      </c>
      <c r="B33" s="21" t="s">
        <v>78</v>
      </c>
      <c r="C33" s="10" t="s">
        <v>79</v>
      </c>
      <c r="D33" s="29">
        <v>0</v>
      </c>
    </row>
    <row r="34" spans="1:4" x14ac:dyDescent="0.2">
      <c r="A34" s="20">
        <v>23</v>
      </c>
      <c r="B34" s="21" t="s">
        <v>80</v>
      </c>
      <c r="C34" s="10" t="s">
        <v>81</v>
      </c>
      <c r="D34" s="29">
        <v>0</v>
      </c>
    </row>
    <row r="35" spans="1:4" x14ac:dyDescent="0.2">
      <c r="A35" s="20">
        <v>24</v>
      </c>
      <c r="B35" s="21" t="s">
        <v>82</v>
      </c>
      <c r="C35" s="10" t="s">
        <v>83</v>
      </c>
      <c r="D35" s="29">
        <v>0</v>
      </c>
    </row>
    <row r="36" spans="1:4" x14ac:dyDescent="0.2">
      <c r="A36" s="20">
        <v>25</v>
      </c>
      <c r="B36" s="12" t="s">
        <v>84</v>
      </c>
      <c r="C36" s="10" t="s">
        <v>85</v>
      </c>
      <c r="D36" s="29">
        <v>13687466.739999998</v>
      </c>
    </row>
    <row r="37" spans="1:4" x14ac:dyDescent="0.2">
      <c r="A37" s="20">
        <v>26</v>
      </c>
      <c r="B37" s="21" t="s">
        <v>86</v>
      </c>
      <c r="C37" s="10" t="s">
        <v>87</v>
      </c>
      <c r="D37" s="29">
        <v>0</v>
      </c>
    </row>
    <row r="38" spans="1:4" x14ac:dyDescent="0.2">
      <c r="A38" s="20">
        <v>27</v>
      </c>
      <c r="B38" s="13" t="s">
        <v>88</v>
      </c>
      <c r="C38" s="10" t="s">
        <v>89</v>
      </c>
      <c r="D38" s="29">
        <v>0</v>
      </c>
    </row>
    <row r="39" spans="1:4" x14ac:dyDescent="0.2">
      <c r="A39" s="20">
        <v>28</v>
      </c>
      <c r="B39" s="13" t="s">
        <v>90</v>
      </c>
      <c r="C39" s="10" t="s">
        <v>39</v>
      </c>
      <c r="D39" s="29">
        <v>4468435.9000000004</v>
      </c>
    </row>
    <row r="40" spans="1:4" x14ac:dyDescent="0.2">
      <c r="A40" s="20">
        <v>29</v>
      </c>
      <c r="B40" s="12" t="s">
        <v>91</v>
      </c>
      <c r="C40" s="10" t="s">
        <v>37</v>
      </c>
      <c r="D40" s="29">
        <v>8083652.6699999999</v>
      </c>
    </row>
    <row r="41" spans="1:4" x14ac:dyDescent="0.2">
      <c r="A41" s="20">
        <v>30</v>
      </c>
      <c r="B41" s="13" t="s">
        <v>92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93</v>
      </c>
      <c r="C42" s="10" t="s">
        <v>21</v>
      </c>
      <c r="D42" s="29">
        <v>4656850.0599999987</v>
      </c>
    </row>
    <row r="43" spans="1:4" x14ac:dyDescent="0.2">
      <c r="A43" s="20">
        <v>32</v>
      </c>
      <c r="B43" s="13" t="s">
        <v>94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95</v>
      </c>
      <c r="C44" s="10" t="s">
        <v>214</v>
      </c>
      <c r="D44" s="29">
        <v>0</v>
      </c>
    </row>
    <row r="45" spans="1:4" x14ac:dyDescent="0.2">
      <c r="A45" s="20">
        <v>34</v>
      </c>
      <c r="B45" s="14" t="s">
        <v>96</v>
      </c>
      <c r="C45" s="15" t="s">
        <v>215</v>
      </c>
      <c r="D45" s="29">
        <v>0</v>
      </c>
    </row>
    <row r="46" spans="1:4" x14ac:dyDescent="0.2">
      <c r="A46" s="20">
        <v>35</v>
      </c>
      <c r="B46" s="12" t="s">
        <v>97</v>
      </c>
      <c r="C46" s="10" t="s">
        <v>216</v>
      </c>
      <c r="D46" s="29">
        <v>0</v>
      </c>
    </row>
    <row r="47" spans="1:4" x14ac:dyDescent="0.2">
      <c r="A47" s="20">
        <v>36</v>
      </c>
      <c r="B47" s="12" t="s">
        <v>98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99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100</v>
      </c>
      <c r="C49" s="10" t="s">
        <v>101</v>
      </c>
      <c r="D49" s="29">
        <v>0</v>
      </c>
    </row>
    <row r="50" spans="1:4" x14ac:dyDescent="0.2">
      <c r="A50" s="20">
        <v>39</v>
      </c>
      <c r="B50" s="21" t="s">
        <v>102</v>
      </c>
      <c r="C50" s="10" t="s">
        <v>103</v>
      </c>
      <c r="D50" s="29">
        <v>13617894.109999999</v>
      </c>
    </row>
    <row r="51" spans="1:4" x14ac:dyDescent="0.2">
      <c r="A51" s="20">
        <v>40</v>
      </c>
      <c r="B51" s="12" t="s">
        <v>104</v>
      </c>
      <c r="C51" s="10" t="s">
        <v>221</v>
      </c>
      <c r="D51" s="29">
        <v>0</v>
      </c>
    </row>
    <row r="52" spans="1:4" x14ac:dyDescent="0.2">
      <c r="A52" s="20">
        <v>41</v>
      </c>
      <c r="B52" s="12" t="s">
        <v>105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106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152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107</v>
      </c>
      <c r="C55" s="10" t="s">
        <v>217</v>
      </c>
      <c r="D55" s="29">
        <v>0</v>
      </c>
    </row>
    <row r="56" spans="1:4" x14ac:dyDescent="0.2">
      <c r="A56" s="20">
        <v>45</v>
      </c>
      <c r="B56" s="13" t="s">
        <v>108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109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110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111</v>
      </c>
      <c r="C59" s="10" t="s">
        <v>218</v>
      </c>
      <c r="D59" s="29">
        <v>0</v>
      </c>
    </row>
    <row r="60" spans="1:4" x14ac:dyDescent="0.2">
      <c r="A60" s="20">
        <v>49</v>
      </c>
      <c r="B60" s="21" t="s">
        <v>112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160</v>
      </c>
      <c r="C61" s="10" t="s">
        <v>52</v>
      </c>
      <c r="D61" s="29">
        <v>0</v>
      </c>
    </row>
    <row r="62" spans="1:4" x14ac:dyDescent="0.2">
      <c r="A62" s="20">
        <v>51</v>
      </c>
      <c r="B62" s="21" t="s">
        <v>113</v>
      </c>
      <c r="C62" s="10" t="s">
        <v>219</v>
      </c>
      <c r="D62" s="29">
        <v>0</v>
      </c>
    </row>
    <row r="63" spans="1:4" x14ac:dyDescent="0.2">
      <c r="A63" s="20">
        <v>52</v>
      </c>
      <c r="B63" s="13" t="s">
        <v>162</v>
      </c>
      <c r="C63" s="10" t="s">
        <v>220</v>
      </c>
      <c r="D63" s="29">
        <v>0</v>
      </c>
    </row>
    <row r="64" spans="1:4" x14ac:dyDescent="0.2">
      <c r="A64" s="20">
        <v>53</v>
      </c>
      <c r="B64" s="21" t="s">
        <v>223</v>
      </c>
      <c r="C64" s="10" t="s">
        <v>222</v>
      </c>
      <c r="D64" s="29">
        <v>0</v>
      </c>
    </row>
    <row r="65" spans="1:4" x14ac:dyDescent="0.2">
      <c r="A65" s="20">
        <v>54</v>
      </c>
      <c r="B65" s="21" t="s">
        <v>233</v>
      </c>
      <c r="C65" s="10" t="s">
        <v>234</v>
      </c>
      <c r="D65" s="29">
        <v>0</v>
      </c>
    </row>
    <row r="66" spans="1:4" x14ac:dyDescent="0.2">
      <c r="A66" s="20">
        <v>55</v>
      </c>
      <c r="B66" s="21" t="s">
        <v>114</v>
      </c>
      <c r="C66" s="10" t="s">
        <v>51</v>
      </c>
      <c r="D66" s="29">
        <v>0</v>
      </c>
    </row>
    <row r="67" spans="1:4" x14ac:dyDescent="0.2">
      <c r="A67" s="20">
        <v>56</v>
      </c>
      <c r="B67" s="13" t="s">
        <v>115</v>
      </c>
      <c r="C67" s="10" t="s">
        <v>235</v>
      </c>
      <c r="D67" s="29">
        <v>0</v>
      </c>
    </row>
    <row r="68" spans="1:4" x14ac:dyDescent="0.2">
      <c r="A68" s="20">
        <v>57</v>
      </c>
      <c r="B68" s="12" t="s">
        <v>116</v>
      </c>
      <c r="C68" s="10" t="s">
        <v>117</v>
      </c>
      <c r="D68" s="29">
        <v>0</v>
      </c>
    </row>
    <row r="69" spans="1:4" x14ac:dyDescent="0.2">
      <c r="A69" s="20">
        <v>58</v>
      </c>
      <c r="B69" s="13" t="s">
        <v>118</v>
      </c>
      <c r="C69" s="10" t="s">
        <v>236</v>
      </c>
      <c r="D69" s="29">
        <v>0</v>
      </c>
    </row>
    <row r="70" spans="1:4" x14ac:dyDescent="0.2">
      <c r="A70" s="20">
        <v>59</v>
      </c>
      <c r="B70" s="21" t="s">
        <v>119</v>
      </c>
      <c r="C70" s="10" t="s">
        <v>326</v>
      </c>
      <c r="D70" s="29">
        <v>0</v>
      </c>
    </row>
    <row r="71" spans="1:4" x14ac:dyDescent="0.2">
      <c r="A71" s="20">
        <v>60</v>
      </c>
      <c r="B71" s="12" t="s">
        <v>120</v>
      </c>
      <c r="C71" s="10" t="s">
        <v>237</v>
      </c>
      <c r="D71" s="29">
        <v>0</v>
      </c>
    </row>
    <row r="72" spans="1:4" x14ac:dyDescent="0.2">
      <c r="A72" s="20">
        <v>61</v>
      </c>
      <c r="B72" s="12" t="s">
        <v>121</v>
      </c>
      <c r="C72" s="10" t="s">
        <v>238</v>
      </c>
      <c r="D72" s="29">
        <v>0</v>
      </c>
    </row>
    <row r="73" spans="1:4" x14ac:dyDescent="0.2">
      <c r="A73" s="20">
        <v>62</v>
      </c>
      <c r="B73" s="13" t="s">
        <v>122</v>
      </c>
      <c r="C73" s="10" t="s">
        <v>239</v>
      </c>
      <c r="D73" s="29">
        <v>0</v>
      </c>
    </row>
    <row r="74" spans="1:4" x14ac:dyDescent="0.2">
      <c r="A74" s="20">
        <v>63</v>
      </c>
      <c r="B74" s="13" t="s">
        <v>123</v>
      </c>
      <c r="C74" s="10" t="s">
        <v>50</v>
      </c>
      <c r="D74" s="29">
        <v>4942965.8199999984</v>
      </c>
    </row>
    <row r="75" spans="1:4" x14ac:dyDescent="0.2">
      <c r="A75" s="20">
        <v>64</v>
      </c>
      <c r="B75" s="13" t="s">
        <v>124</v>
      </c>
      <c r="C75" s="10" t="s">
        <v>240</v>
      </c>
      <c r="D75" s="29">
        <v>0</v>
      </c>
    </row>
    <row r="76" spans="1:4" x14ac:dyDescent="0.2">
      <c r="A76" s="20">
        <v>65</v>
      </c>
      <c r="B76" s="13" t="s">
        <v>125</v>
      </c>
      <c r="C76" s="10" t="s">
        <v>241</v>
      </c>
      <c r="D76" s="29">
        <v>0</v>
      </c>
    </row>
    <row r="77" spans="1:4" x14ac:dyDescent="0.2">
      <c r="A77" s="20">
        <v>66</v>
      </c>
      <c r="B77" s="12" t="s">
        <v>126</v>
      </c>
      <c r="C77" s="10" t="s">
        <v>242</v>
      </c>
      <c r="D77" s="29">
        <v>0</v>
      </c>
    </row>
    <row r="78" spans="1:4" x14ac:dyDescent="0.2">
      <c r="A78" s="20">
        <v>67</v>
      </c>
      <c r="B78" s="13" t="s">
        <v>127</v>
      </c>
      <c r="C78" s="10" t="s">
        <v>243</v>
      </c>
      <c r="D78" s="29">
        <v>0</v>
      </c>
    </row>
    <row r="79" spans="1:4" x14ac:dyDescent="0.2">
      <c r="A79" s="20">
        <v>68</v>
      </c>
      <c r="B79" s="13" t="s">
        <v>128</v>
      </c>
      <c r="C79" s="10" t="s">
        <v>244</v>
      </c>
      <c r="D79" s="29">
        <v>0</v>
      </c>
    </row>
    <row r="80" spans="1:4" x14ac:dyDescent="0.2">
      <c r="A80" s="20">
        <v>69</v>
      </c>
      <c r="B80" s="12" t="s">
        <v>129</v>
      </c>
      <c r="C80" s="10" t="s">
        <v>245</v>
      </c>
      <c r="D80" s="29">
        <v>0</v>
      </c>
    </row>
    <row r="81" spans="1:4" x14ac:dyDescent="0.2">
      <c r="A81" s="20">
        <v>70</v>
      </c>
      <c r="B81" s="12" t="s">
        <v>130</v>
      </c>
      <c r="C81" s="10" t="s">
        <v>246</v>
      </c>
      <c r="D81" s="29">
        <v>0</v>
      </c>
    </row>
    <row r="82" spans="1:4" x14ac:dyDescent="0.2">
      <c r="A82" s="20">
        <v>71</v>
      </c>
      <c r="B82" s="12" t="s">
        <v>131</v>
      </c>
      <c r="C82" s="10" t="s">
        <v>247</v>
      </c>
      <c r="D82" s="29">
        <v>0</v>
      </c>
    </row>
    <row r="83" spans="1:4" x14ac:dyDescent="0.2">
      <c r="A83" s="20">
        <v>72</v>
      </c>
      <c r="B83" s="21" t="s">
        <v>132</v>
      </c>
      <c r="C83" s="10" t="s">
        <v>133</v>
      </c>
      <c r="D83" s="29">
        <v>6595213.1399999987</v>
      </c>
    </row>
    <row r="84" spans="1:4" x14ac:dyDescent="0.2">
      <c r="A84" s="20">
        <v>73</v>
      </c>
      <c r="B84" s="12" t="s">
        <v>134</v>
      </c>
      <c r="C84" s="10" t="s">
        <v>248</v>
      </c>
      <c r="D84" s="29">
        <v>5962137.0599999996</v>
      </c>
    </row>
    <row r="85" spans="1:4" x14ac:dyDescent="0.2">
      <c r="A85" s="20">
        <v>74</v>
      </c>
      <c r="B85" s="21" t="s">
        <v>135</v>
      </c>
      <c r="C85" s="10" t="s">
        <v>35</v>
      </c>
      <c r="D85" s="29">
        <v>6720425.1999999993</v>
      </c>
    </row>
    <row r="86" spans="1:4" x14ac:dyDescent="0.2">
      <c r="A86" s="20">
        <v>75</v>
      </c>
      <c r="B86" s="12" t="s">
        <v>136</v>
      </c>
      <c r="C86" s="10" t="s">
        <v>414</v>
      </c>
      <c r="D86" s="29">
        <v>0</v>
      </c>
    </row>
    <row r="87" spans="1:4" x14ac:dyDescent="0.2">
      <c r="A87" s="20">
        <v>76</v>
      </c>
      <c r="B87" s="12" t="s">
        <v>137</v>
      </c>
      <c r="C87" s="10" t="s">
        <v>36</v>
      </c>
      <c r="D87" s="29">
        <v>8465188.7299999986</v>
      </c>
    </row>
    <row r="88" spans="1:4" x14ac:dyDescent="0.2">
      <c r="A88" s="20">
        <v>77</v>
      </c>
      <c r="B88" s="12" t="s">
        <v>138</v>
      </c>
      <c r="C88" s="10" t="s">
        <v>49</v>
      </c>
      <c r="D88" s="29">
        <v>0</v>
      </c>
    </row>
    <row r="89" spans="1:4" x14ac:dyDescent="0.2">
      <c r="A89" s="20">
        <v>78</v>
      </c>
      <c r="B89" s="12" t="s">
        <v>139</v>
      </c>
      <c r="C89" s="10" t="s">
        <v>229</v>
      </c>
      <c r="D89" s="29">
        <v>28713349.510000005</v>
      </c>
    </row>
    <row r="90" spans="1:4" x14ac:dyDescent="0.2">
      <c r="A90" s="20">
        <v>79</v>
      </c>
      <c r="B90" s="12" t="s">
        <v>140</v>
      </c>
      <c r="C90" s="10" t="s">
        <v>310</v>
      </c>
      <c r="D90" s="29">
        <v>0</v>
      </c>
    </row>
    <row r="91" spans="1:4" x14ac:dyDescent="0.2">
      <c r="A91" s="20">
        <v>80</v>
      </c>
      <c r="B91" s="13" t="s">
        <v>141</v>
      </c>
      <c r="C91" s="10" t="s">
        <v>259</v>
      </c>
      <c r="D91" s="29">
        <v>0</v>
      </c>
    </row>
    <row r="92" spans="1:4" x14ac:dyDescent="0.2">
      <c r="A92" s="269">
        <v>81</v>
      </c>
      <c r="B92" s="272" t="s">
        <v>142</v>
      </c>
      <c r="C92" s="16" t="s">
        <v>249</v>
      </c>
      <c r="D92" s="29">
        <v>0</v>
      </c>
    </row>
    <row r="93" spans="1:4" ht="24" x14ac:dyDescent="0.2">
      <c r="A93" s="270"/>
      <c r="B93" s="273"/>
      <c r="C93" s="10" t="s">
        <v>308</v>
      </c>
      <c r="D93" s="29">
        <v>0</v>
      </c>
    </row>
    <row r="94" spans="1:4" x14ac:dyDescent="0.2">
      <c r="A94" s="270"/>
      <c r="B94" s="273"/>
      <c r="C94" s="10" t="s">
        <v>250</v>
      </c>
      <c r="D94" s="29">
        <v>0</v>
      </c>
    </row>
    <row r="95" spans="1:4" ht="24" x14ac:dyDescent="0.2">
      <c r="A95" s="271"/>
      <c r="B95" s="274"/>
      <c r="C95" s="22" t="s">
        <v>309</v>
      </c>
      <c r="D95" s="29">
        <v>0</v>
      </c>
    </row>
    <row r="96" spans="1:4" x14ac:dyDescent="0.2">
      <c r="A96" s="20">
        <v>82</v>
      </c>
      <c r="B96" s="13" t="s">
        <v>143</v>
      </c>
      <c r="C96" s="10" t="s">
        <v>48</v>
      </c>
      <c r="D96" s="29">
        <v>0</v>
      </c>
    </row>
    <row r="97" spans="1:4" x14ac:dyDescent="0.2">
      <c r="A97" s="20">
        <v>83</v>
      </c>
      <c r="B97" s="13" t="s">
        <v>144</v>
      </c>
      <c r="C97" s="10" t="s">
        <v>145</v>
      </c>
      <c r="D97" s="29">
        <v>0</v>
      </c>
    </row>
    <row r="98" spans="1:4" x14ac:dyDescent="0.2">
      <c r="A98" s="20">
        <v>84</v>
      </c>
      <c r="B98" s="21" t="s">
        <v>146</v>
      </c>
      <c r="C98" s="10" t="s">
        <v>147</v>
      </c>
      <c r="D98" s="29">
        <v>0</v>
      </c>
    </row>
    <row r="99" spans="1:4" x14ac:dyDescent="0.2">
      <c r="A99" s="20">
        <v>85</v>
      </c>
      <c r="B99" s="13" t="s">
        <v>148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149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150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151</v>
      </c>
      <c r="C102" s="10" t="s">
        <v>42</v>
      </c>
      <c r="D102" s="29">
        <v>0</v>
      </c>
    </row>
    <row r="103" spans="1:4" x14ac:dyDescent="0.2">
      <c r="A103" s="20">
        <v>89</v>
      </c>
      <c r="B103" s="12" t="s">
        <v>153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154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155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156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157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158</v>
      </c>
      <c r="C108" s="10" t="s">
        <v>13</v>
      </c>
      <c r="D108" s="29">
        <v>2731126</v>
      </c>
    </row>
    <row r="109" spans="1:4" x14ac:dyDescent="0.2">
      <c r="A109" s="20">
        <v>95</v>
      </c>
      <c r="B109" s="21" t="s">
        <v>159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161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163</v>
      </c>
      <c r="C111" s="10" t="s">
        <v>164</v>
      </c>
      <c r="D111" s="29">
        <v>0</v>
      </c>
    </row>
    <row r="112" spans="1:4" x14ac:dyDescent="0.2">
      <c r="A112" s="20">
        <v>98</v>
      </c>
      <c r="B112" s="12" t="s">
        <v>165</v>
      </c>
      <c r="C112" s="10" t="s">
        <v>166</v>
      </c>
      <c r="D112" s="29">
        <v>0</v>
      </c>
    </row>
    <row r="113" spans="1:4" x14ac:dyDescent="0.2">
      <c r="A113" s="20">
        <v>99</v>
      </c>
      <c r="B113" s="21" t="s">
        <v>167</v>
      </c>
      <c r="C113" s="10" t="s">
        <v>168</v>
      </c>
      <c r="D113" s="29">
        <v>0</v>
      </c>
    </row>
    <row r="114" spans="1:4" x14ac:dyDescent="0.2">
      <c r="A114" s="20">
        <v>100</v>
      </c>
      <c r="B114" s="21" t="s">
        <v>169</v>
      </c>
      <c r="C114" s="10" t="s">
        <v>170</v>
      </c>
      <c r="D114" s="29">
        <v>0</v>
      </c>
    </row>
    <row r="115" spans="1:4" x14ac:dyDescent="0.2">
      <c r="A115" s="20">
        <v>101</v>
      </c>
      <c r="B115" s="21" t="s">
        <v>171</v>
      </c>
      <c r="C115" s="10" t="s">
        <v>172</v>
      </c>
      <c r="D115" s="29">
        <v>0</v>
      </c>
    </row>
    <row r="116" spans="1:4" x14ac:dyDescent="0.2">
      <c r="A116" s="20">
        <v>102</v>
      </c>
      <c r="B116" s="21" t="s">
        <v>173</v>
      </c>
      <c r="C116" s="10" t="s">
        <v>174</v>
      </c>
      <c r="D116" s="29">
        <v>0</v>
      </c>
    </row>
    <row r="117" spans="1:4" x14ac:dyDescent="0.2">
      <c r="A117" s="20">
        <v>103</v>
      </c>
      <c r="B117" s="21" t="s">
        <v>175</v>
      </c>
      <c r="C117" s="10" t="s">
        <v>176</v>
      </c>
      <c r="D117" s="29">
        <v>0</v>
      </c>
    </row>
    <row r="118" spans="1:4" x14ac:dyDescent="0.2">
      <c r="A118" s="20">
        <v>104</v>
      </c>
      <c r="B118" s="17" t="s">
        <v>177</v>
      </c>
      <c r="C118" s="15" t="s">
        <v>178</v>
      </c>
      <c r="D118" s="29">
        <v>0</v>
      </c>
    </row>
    <row r="119" spans="1:4" x14ac:dyDescent="0.2">
      <c r="A119" s="20">
        <v>105</v>
      </c>
      <c r="B119" s="13" t="s">
        <v>179</v>
      </c>
      <c r="C119" s="10" t="s">
        <v>180</v>
      </c>
      <c r="D119" s="29">
        <v>0</v>
      </c>
    </row>
    <row r="120" spans="1:4" x14ac:dyDescent="0.2">
      <c r="A120" s="20">
        <v>106</v>
      </c>
      <c r="B120" s="21" t="s">
        <v>181</v>
      </c>
      <c r="C120" s="10" t="s">
        <v>182</v>
      </c>
      <c r="D120" s="29">
        <v>0</v>
      </c>
    </row>
    <row r="121" spans="1:4" x14ac:dyDescent="0.2">
      <c r="A121" s="20">
        <v>107</v>
      </c>
      <c r="B121" s="12" t="s">
        <v>183</v>
      </c>
      <c r="C121" s="18" t="s">
        <v>184</v>
      </c>
      <c r="D121" s="29">
        <v>0</v>
      </c>
    </row>
    <row r="122" spans="1:4" x14ac:dyDescent="0.2">
      <c r="A122" s="20">
        <v>108</v>
      </c>
      <c r="B122" s="21" t="s">
        <v>185</v>
      </c>
      <c r="C122" s="10" t="s">
        <v>262</v>
      </c>
      <c r="D122" s="29">
        <v>0</v>
      </c>
    </row>
    <row r="123" spans="1:4" x14ac:dyDescent="0.2">
      <c r="A123" s="20">
        <v>109</v>
      </c>
      <c r="B123" s="13" t="s">
        <v>186</v>
      </c>
      <c r="C123" s="10" t="s">
        <v>251</v>
      </c>
      <c r="D123" s="29">
        <v>0</v>
      </c>
    </row>
    <row r="124" spans="1:4" x14ac:dyDescent="0.2">
      <c r="A124" s="20">
        <v>110</v>
      </c>
      <c r="B124" s="12" t="s">
        <v>330</v>
      </c>
      <c r="C124" s="10" t="s">
        <v>318</v>
      </c>
      <c r="D124" s="29">
        <v>0</v>
      </c>
    </row>
    <row r="125" spans="1:4" x14ac:dyDescent="0.2">
      <c r="A125" s="20">
        <v>111</v>
      </c>
      <c r="B125" s="52" t="s">
        <v>419</v>
      </c>
      <c r="C125" s="15" t="s">
        <v>420</v>
      </c>
      <c r="D125" s="29">
        <v>0</v>
      </c>
    </row>
    <row r="126" spans="1:4" x14ac:dyDescent="0.2">
      <c r="A126" s="20">
        <v>112</v>
      </c>
      <c r="B126" s="13" t="s">
        <v>187</v>
      </c>
      <c r="C126" s="10" t="s">
        <v>321</v>
      </c>
      <c r="D126" s="29">
        <v>0</v>
      </c>
    </row>
    <row r="127" spans="1:4" x14ac:dyDescent="0.2">
      <c r="A127" s="20">
        <v>113</v>
      </c>
      <c r="B127" s="21" t="s">
        <v>188</v>
      </c>
      <c r="C127" s="10" t="s">
        <v>189</v>
      </c>
      <c r="D127" s="29">
        <v>0</v>
      </c>
    </row>
    <row r="128" spans="1:4" x14ac:dyDescent="0.2">
      <c r="A128" s="20">
        <v>114</v>
      </c>
      <c r="B128" s="21" t="s">
        <v>190</v>
      </c>
      <c r="C128" s="35" t="s">
        <v>307</v>
      </c>
      <c r="D128" s="29">
        <v>0</v>
      </c>
    </row>
    <row r="129" spans="1:4" x14ac:dyDescent="0.2">
      <c r="A129" s="20">
        <v>115</v>
      </c>
      <c r="B129" s="21" t="s">
        <v>191</v>
      </c>
      <c r="C129" s="10" t="s">
        <v>226</v>
      </c>
      <c r="D129" s="29">
        <v>0</v>
      </c>
    </row>
    <row r="130" spans="1:4" x14ac:dyDescent="0.2">
      <c r="A130" s="20">
        <v>116</v>
      </c>
      <c r="B130" s="21" t="s">
        <v>192</v>
      </c>
      <c r="C130" s="10" t="s">
        <v>193</v>
      </c>
      <c r="D130" s="29">
        <v>0</v>
      </c>
    </row>
    <row r="131" spans="1:4" x14ac:dyDescent="0.2">
      <c r="A131" s="20">
        <v>117</v>
      </c>
      <c r="B131" s="21" t="s">
        <v>194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195</v>
      </c>
      <c r="C132" s="10" t="s">
        <v>45</v>
      </c>
      <c r="D132" s="29">
        <v>0</v>
      </c>
    </row>
    <row r="133" spans="1:4" x14ac:dyDescent="0.2">
      <c r="A133" s="20">
        <v>119</v>
      </c>
      <c r="B133" s="12" t="s">
        <v>196</v>
      </c>
      <c r="C133" s="10" t="s">
        <v>228</v>
      </c>
      <c r="D133" s="29">
        <v>0</v>
      </c>
    </row>
    <row r="134" spans="1:4" x14ac:dyDescent="0.2">
      <c r="A134" s="20">
        <v>120</v>
      </c>
      <c r="B134" s="12" t="s">
        <v>197</v>
      </c>
      <c r="C134" s="10" t="s">
        <v>47</v>
      </c>
      <c r="D134" s="29">
        <v>0</v>
      </c>
    </row>
    <row r="135" spans="1:4" x14ac:dyDescent="0.2">
      <c r="A135" s="20">
        <v>121</v>
      </c>
      <c r="B135" s="21" t="s">
        <v>198</v>
      </c>
      <c r="C135" s="10" t="s">
        <v>46</v>
      </c>
      <c r="D135" s="29">
        <v>0</v>
      </c>
    </row>
    <row r="136" spans="1:4" x14ac:dyDescent="0.2">
      <c r="A136" s="20">
        <v>122</v>
      </c>
      <c r="B136" s="21" t="s">
        <v>199</v>
      </c>
      <c r="C136" s="10" t="s">
        <v>200</v>
      </c>
      <c r="D136" s="29">
        <v>0</v>
      </c>
    </row>
    <row r="137" spans="1:4" x14ac:dyDescent="0.2">
      <c r="A137" s="20">
        <v>123</v>
      </c>
      <c r="B137" s="21" t="s">
        <v>201</v>
      </c>
      <c r="C137" s="10" t="s">
        <v>470</v>
      </c>
      <c r="D137" s="29">
        <v>0</v>
      </c>
    </row>
    <row r="138" spans="1:4" x14ac:dyDescent="0.2">
      <c r="A138" s="20">
        <v>124</v>
      </c>
      <c r="B138" s="12" t="s">
        <v>202</v>
      </c>
      <c r="C138" s="10" t="s">
        <v>227</v>
      </c>
      <c r="D138" s="29">
        <v>0</v>
      </c>
    </row>
    <row r="139" spans="1:4" ht="12.75" x14ac:dyDescent="0.2">
      <c r="A139" s="20">
        <v>125</v>
      </c>
      <c r="B139" s="13" t="s">
        <v>203</v>
      </c>
      <c r="C139" s="230" t="s">
        <v>460</v>
      </c>
      <c r="D139" s="29">
        <v>0</v>
      </c>
    </row>
    <row r="140" spans="1:4" x14ac:dyDescent="0.2">
      <c r="A140" s="20">
        <v>126</v>
      </c>
      <c r="B140" s="21" t="s">
        <v>204</v>
      </c>
      <c r="C140" s="10" t="s">
        <v>205</v>
      </c>
      <c r="D140" s="29">
        <v>0</v>
      </c>
    </row>
    <row r="141" spans="1:4" x14ac:dyDescent="0.2">
      <c r="A141" s="20">
        <v>127</v>
      </c>
      <c r="B141" s="12" t="s">
        <v>206</v>
      </c>
      <c r="C141" s="10" t="s">
        <v>207</v>
      </c>
      <c r="D141" s="29">
        <v>0</v>
      </c>
    </row>
    <row r="142" spans="1:4" x14ac:dyDescent="0.2">
      <c r="A142" s="20">
        <v>128</v>
      </c>
      <c r="B142" s="21" t="s">
        <v>208</v>
      </c>
      <c r="C142" s="10" t="s">
        <v>209</v>
      </c>
      <c r="D142" s="29">
        <v>0</v>
      </c>
    </row>
    <row r="143" spans="1:4" x14ac:dyDescent="0.2">
      <c r="A143" s="20">
        <v>129</v>
      </c>
      <c r="B143" s="83" t="s">
        <v>252</v>
      </c>
      <c r="C143" s="85" t="s">
        <v>253</v>
      </c>
      <c r="D143" s="29">
        <v>0</v>
      </c>
    </row>
    <row r="144" spans="1:4" x14ac:dyDescent="0.2">
      <c r="A144" s="20">
        <v>130</v>
      </c>
      <c r="B144" s="86" t="s">
        <v>254</v>
      </c>
      <c r="C144" s="41" t="s">
        <v>255</v>
      </c>
      <c r="D144" s="29">
        <v>0</v>
      </c>
    </row>
    <row r="145" spans="1:28" x14ac:dyDescent="0.2">
      <c r="A145" s="20">
        <v>131</v>
      </c>
      <c r="B145" s="87" t="s">
        <v>256</v>
      </c>
      <c r="C145" s="135" t="s">
        <v>417</v>
      </c>
      <c r="D145" s="29">
        <v>0</v>
      </c>
    </row>
    <row r="146" spans="1:28" x14ac:dyDescent="0.2">
      <c r="A146" s="20">
        <v>132</v>
      </c>
      <c r="B146" s="20" t="s">
        <v>260</v>
      </c>
      <c r="C146" s="28" t="s">
        <v>261</v>
      </c>
      <c r="D146" s="29">
        <v>0</v>
      </c>
    </row>
    <row r="147" spans="1:28" x14ac:dyDescent="0.2">
      <c r="A147" s="20">
        <v>133</v>
      </c>
      <c r="B147" s="52" t="s">
        <v>312</v>
      </c>
      <c r="C147" s="28" t="s">
        <v>311</v>
      </c>
      <c r="D147" s="29">
        <v>0</v>
      </c>
    </row>
    <row r="148" spans="1:28" s="45" customFormat="1" x14ac:dyDescent="0.2">
      <c r="A148" s="20">
        <v>134</v>
      </c>
      <c r="B148" s="52" t="s">
        <v>320</v>
      </c>
      <c r="C148" s="28" t="s">
        <v>317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2" t="s">
        <v>412</v>
      </c>
      <c r="C149" s="15" t="s">
        <v>413</v>
      </c>
      <c r="D149" s="38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ДС(8-26)</vt:lpstr>
      <vt:lpstr>КС</vt:lpstr>
      <vt:lpstr> Профилактика 8-26</vt:lpstr>
      <vt:lpstr>Диспан.набл.(КП) </vt:lpstr>
      <vt:lpstr>Дистанционное набл.(КП)</vt:lpstr>
      <vt:lpstr>Центры здоровья 8-26</vt:lpstr>
      <vt:lpstr>АПУ неотл.пом.(6-26)</vt:lpstr>
      <vt:lpstr>АПУ обращения  (6-26)</vt:lpstr>
      <vt:lpstr>Мед.реаб.(АПУ,ДС,КС)(8-26) </vt:lpstr>
      <vt:lpstr>ОДИ ПГГ(8-26)</vt:lpstr>
      <vt:lpstr>Школа(8-26)</vt:lpstr>
      <vt:lpstr>ФАП(8-26)</vt:lpstr>
      <vt:lpstr>Гемодиализ по видам МП(8-26)</vt:lpstr>
      <vt:lpstr>Гемодиализ по услугам (пр.8-26)</vt:lpstr>
      <vt:lpstr>' Профилактика 8-26'!Заголовки_для_печати</vt:lpstr>
      <vt:lpstr>' СМП '!Заголовки_для_печати</vt:lpstr>
      <vt:lpstr>'АПУ неотл.пом.(6-26)'!Заголовки_для_печати</vt:lpstr>
      <vt:lpstr>'АПУ обращения  (6-26)'!Заголовки_для_печати</vt:lpstr>
      <vt:lpstr>'Гемодиализ по видам МП(8-26)'!Заголовки_для_печати</vt:lpstr>
      <vt:lpstr>'ДС(8-26)'!Заголовки_для_печати</vt:lpstr>
      <vt:lpstr>КС!Заголовки_для_печати</vt:lpstr>
      <vt:lpstr>'Мед.реаб.(АПУ,ДС,КС)(8-26) '!Заголовки_для_печати</vt:lpstr>
      <vt:lpstr>'ОДИ ПГГ(8-26)'!Заголовки_для_печати</vt:lpstr>
      <vt:lpstr>'Свод 2026 БП'!Заголовки_для_печати</vt:lpstr>
      <vt:lpstr>'Свод 2026 ТПОМС РБ'!Заголовки_для_печати</vt:lpstr>
      <vt:lpstr>'ФАП(8-26)'!Заголовки_для_печати</vt:lpstr>
      <vt:lpstr>'Центры здоровья 8-26'!Заголовки_для_печати</vt:lpstr>
      <vt:lpstr>'Школа(8-26)'!Заголовки_для_печати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2026-06-29T04:31:27Z</dcterms:modified>
</cp:coreProperties>
</file>